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<sst xmlns="http://schemas.openxmlformats.org/spreadsheetml/2006/main" uniqueCount="106">
  <si>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</si>
  <si>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</si>
  <si>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</si>
  <si>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</si>
  <si>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</si>
  <si>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</si>
  <si>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</si>
  <si>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</si>
  <si>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</si>
  <si>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</si>
  <si>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</si>
  <si>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</si>
  <si>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</si>
  <si>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</si>
  <si>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</si>
  <si>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</si>
  <si>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</si>
  <si>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</si>
  <si>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</si>
  <si>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</si>
  <si>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</si>
  <si>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</si>
  <si>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</si>
  <si>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</si>
  <si>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05月</t>
  </si>
  <si>
    <t>どきどき</t>
  </si>
  <si>
    <t>最終更新日</t>
  </si>
  <si>
    <t>08月31日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</si>
  <si>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</si>
  <si>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</si>
  <si>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</si>
  <si>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</si>
  <si>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</si>
  <si>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</si>
  <si>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</si>
  <si>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</si>
  <si>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</si>
  <si>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</si>
  <si>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</si>
  <si>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</si>
  <si>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</si>
  <si>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</si>
  <si>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</si>
  <si>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</si>
  <si>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</si>
  <si>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</si>
  <si>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</si>
  <si>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</si>
  <si>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</si>
  <si>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</si>
  <si>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</si>
  <si>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</si>
  <si>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</si>
  <si>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</si>
  <si>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</si>
  <si>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</si>
  <si>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</si>
  <si>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</si>
  <si>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</si>
  <si>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</si>
  <si>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ak212</t>
  </si>
  <si>
    <t>大洋図書</t>
  </si>
  <si>
    <t>2Pスポーツ新聞_v01_どきどき(赤瀬さん)</t>
  </si>
  <si>
    <t>lp02</t>
  </si>
  <si>
    <t>実話ナックルズGOLD</t>
  </si>
  <si>
    <t>1C2P</t>
  </si>
  <si>
    <t>5月08日(金)</t>
  </si>
  <si>
    <t>ak213</t>
  </si>
  <si>
    <t>空電</t>
  </si>
  <si>
    <t>ak214</t>
  </si>
  <si>
    <t>金のEX NEXT</t>
  </si>
  <si>
    <t>4C2P</t>
  </si>
  <si>
    <t>5月14日(木)</t>
  </si>
  <si>
    <t>ak215</t>
  </si>
  <si>
    <t>ak216</t>
  </si>
  <si>
    <t>臨増ナックルズDX</t>
  </si>
  <si>
    <t>5月22日(金)</t>
  </si>
  <si>
    <t>ak217</t>
  </si>
  <si>
    <t>ak206</t>
  </si>
  <si>
    <t>マキノ出版</t>
  </si>
  <si>
    <t>1P記事_求む！中高年男性版_どきどき(赤瀬尚子さん)</t>
  </si>
  <si>
    <t>壮快Z</t>
  </si>
  <si>
    <t>4C1P</t>
  </si>
  <si>
    <t>ak207</t>
  </si>
  <si>
    <t>ak208</t>
  </si>
  <si>
    <t>コアマガジン</t>
  </si>
  <si>
    <t>5Pセフレ確保(赤瀬尚子さん）</t>
  </si>
  <si>
    <t>実話BUNKAタブー</t>
  </si>
  <si>
    <t>1C5P</t>
  </si>
  <si>
    <t>5月16日(土)</t>
  </si>
  <si>
    <t>ak209</t>
  </si>
  <si>
    <t>ak218</t>
  </si>
  <si>
    <t>メディアソフト</t>
  </si>
  <si>
    <t>2P_対談風_どきどき</t>
  </si>
  <si>
    <t>芸能アイドル封印お宝ハプニング300連発</t>
  </si>
  <si>
    <t>5月19日(火)</t>
  </si>
  <si>
    <t>ak219</t>
  </si>
  <si>
    <t>ak220</t>
  </si>
  <si>
    <t>別冊ラヴァーズ</t>
  </si>
  <si>
    <t>ak221</t>
  </si>
  <si>
    <t>ak210</t>
  </si>
  <si>
    <t>日本ジャーナル出版</t>
  </si>
  <si>
    <t>週刊実話増刊「実話ザ・タブー」</t>
  </si>
  <si>
    <t>5月27日(水)</t>
  </si>
  <si>
    <t>ak211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</si>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</sst>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16</v>
      </c>
      <c r="D6" s="195">
        <v>660000</v>
      </c>
      <c r="E6" s="81">
        <v>623</v>
      </c>
      <c r="F6" s="81">
        <v>309</v>
      </c>
      <c r="G6" s="81">
        <v>549</v>
      </c>
      <c r="H6" s="91">
        <v>111</v>
      </c>
      <c r="I6" s="92">
        <v>1</v>
      </c>
      <c r="J6" s="145">
        <f>H6+I6</f>
        <v>112</v>
      </c>
      <c r="K6" s="82">
        <f>IFERROR(J6/G6,"-")</f>
        <v>0.2040072859745</v>
      </c>
      <c r="L6" s="81">
        <v>42</v>
      </c>
      <c r="M6" s="81">
        <v>20</v>
      </c>
      <c r="N6" s="82">
        <f>IFERROR(L6/J6,"-")</f>
        <v>0.375</v>
      </c>
      <c r="O6" s="83">
        <f>IFERROR(D6/J6,"-")</f>
        <v>5892.8571428571</v>
      </c>
      <c r="P6" s="84">
        <v>37</v>
      </c>
      <c r="Q6" s="82">
        <f>IFERROR(P6/J6,"-")</f>
        <v>0.33035714285714</v>
      </c>
      <c r="R6" s="200">
        <v>1219000</v>
      </c>
      <c r="S6" s="201">
        <f>IFERROR(R6/J6,"-")</f>
        <v>10883.928571429</v>
      </c>
      <c r="T6" s="201">
        <f>IFERROR(R6/P6,"-")</f>
        <v>32945.945945946</v>
      </c>
      <c r="U6" s="195">
        <f>IFERROR(R6-D6,"-")</f>
        <v>559000</v>
      </c>
      <c r="V6" s="85">
        <f>R6/D6</f>
        <v>1.8469696969697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660000</v>
      </c>
      <c r="E9" s="41">
        <f>SUM(E6:E7)</f>
        <v>623</v>
      </c>
      <c r="F9" s="41">
        <f>SUM(F6:F7)</f>
        <v>309</v>
      </c>
      <c r="G9" s="41">
        <f>SUM(G6:G7)</f>
        <v>549</v>
      </c>
      <c r="H9" s="41">
        <f>SUM(H6:H7)</f>
        <v>111</v>
      </c>
      <c r="I9" s="41">
        <f>SUM(I6:I7)</f>
        <v>1</v>
      </c>
      <c r="J9" s="41">
        <f>SUM(J6:J7)</f>
        <v>112</v>
      </c>
      <c r="K9" s="42">
        <f>IFERROR(J9/G9,"-")</f>
        <v>0.2040072859745</v>
      </c>
      <c r="L9" s="78">
        <f>SUM(L6:L7)</f>
        <v>42</v>
      </c>
      <c r="M9" s="78">
        <f>SUM(M6:M7)</f>
        <v>20</v>
      </c>
      <c r="N9" s="42">
        <f>IFERROR(L9/J9,"-")</f>
        <v>0.375</v>
      </c>
      <c r="O9" s="43">
        <f>IFERROR(D9/J9,"-")</f>
        <v>5892.8571428571</v>
      </c>
      <c r="P9" s="44">
        <f>SUM(P6:P7)</f>
        <v>37</v>
      </c>
      <c r="Q9" s="42">
        <f>IFERROR(P9/J9,"-")</f>
        <v>0.33035714285714</v>
      </c>
      <c r="R9" s="45">
        <f>SUM(R6:R7)</f>
        <v>1219000</v>
      </c>
      <c r="S9" s="45">
        <f>IFERROR(R9/J9,"-")</f>
        <v>10883.928571429</v>
      </c>
      <c r="T9" s="45">
        <f>IFERROR(R9/P9,"-")</f>
        <v>32945.945945946</v>
      </c>
      <c r="U9" s="46">
        <f>SUM(U6:U7)</f>
        <v>559000</v>
      </c>
      <c r="V9" s="47">
        <f>IFERROR(R9/D9,"-")</f>
        <v>1.8469696969697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4.0444444444444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45000</v>
      </c>
      <c r="K6" s="81">
        <v>3</v>
      </c>
      <c r="L6" s="81">
        <v>0</v>
      </c>
      <c r="M6" s="81">
        <v>37</v>
      </c>
      <c r="N6" s="91">
        <v>1</v>
      </c>
      <c r="O6" s="92">
        <v>0</v>
      </c>
      <c r="P6" s="93">
        <f>N6+O6</f>
        <v>1</v>
      </c>
      <c r="Q6" s="82">
        <f>IFERROR(P6/M6,"-")</f>
        <v>0.027027027027027</v>
      </c>
      <c r="R6" s="81">
        <v>0</v>
      </c>
      <c r="S6" s="81">
        <v>0</v>
      </c>
      <c r="T6" s="82">
        <f>IFERROR(S6/(O6+P6),"-")</f>
        <v>0</v>
      </c>
      <c r="U6" s="182">
        <f>IFERROR(J6/SUM(P6:P7),"-")</f>
        <v>3750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137000</v>
      </c>
      <c r="AB6" s="85">
        <f>SUM(X6:X7)/SUM(J6:J7)</f>
        <v>4.0444444444444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61</v>
      </c>
      <c r="L7" s="81">
        <v>45</v>
      </c>
      <c r="M7" s="81">
        <v>21</v>
      </c>
      <c r="N7" s="91">
        <v>11</v>
      </c>
      <c r="O7" s="92">
        <v>0</v>
      </c>
      <c r="P7" s="93">
        <f>N7+O7</f>
        <v>11</v>
      </c>
      <c r="Q7" s="82">
        <f>IFERROR(P7/M7,"-")</f>
        <v>0.52380952380952</v>
      </c>
      <c r="R7" s="81">
        <v>4</v>
      </c>
      <c r="S7" s="81">
        <v>3</v>
      </c>
      <c r="T7" s="82">
        <f>IFERROR(S7/(O7+P7),"-")</f>
        <v>0.27272727272727</v>
      </c>
      <c r="U7" s="182"/>
      <c r="V7" s="84">
        <v>4</v>
      </c>
      <c r="W7" s="82">
        <f>IF(P7=0,"-",V7/P7)</f>
        <v>0.36363636363636</v>
      </c>
      <c r="X7" s="186">
        <v>182000</v>
      </c>
      <c r="Y7" s="187">
        <f>IFERROR(X7/P7,"-")</f>
        <v>16545.454545455</v>
      </c>
      <c r="Z7" s="187">
        <f>IFERROR(X7/V7,"-")</f>
        <v>45500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0.27272727272727</v>
      </c>
      <c r="BG7" s="112">
        <v>1</v>
      </c>
      <c r="BH7" s="114">
        <f>IFERROR(BG7/BE7,"-")</f>
        <v>0.33333333333333</v>
      </c>
      <c r="BI7" s="115">
        <v>15000</v>
      </c>
      <c r="BJ7" s="116">
        <f>IFERROR(BI7/BE7,"-")</f>
        <v>5000</v>
      </c>
      <c r="BK7" s="117"/>
      <c r="BL7" s="117">
        <v>1</v>
      </c>
      <c r="BM7" s="117"/>
      <c r="BN7" s="119">
        <v>5</v>
      </c>
      <c r="BO7" s="120">
        <f>IF(P7=0,"",IF(BN7=0,"",(BN7/P7)))</f>
        <v>0.45454545454545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0.18181818181818</v>
      </c>
      <c r="BY7" s="128">
        <v>2</v>
      </c>
      <c r="BZ7" s="129">
        <f>IFERROR(BY7/BW7,"-")</f>
        <v>1</v>
      </c>
      <c r="CA7" s="130">
        <v>151000</v>
      </c>
      <c r="CB7" s="131">
        <f>IFERROR(CA7/BW7,"-")</f>
        <v>75500</v>
      </c>
      <c r="CC7" s="132"/>
      <c r="CD7" s="132">
        <v>1</v>
      </c>
      <c r="CE7" s="132">
        <v>1</v>
      </c>
      <c r="CF7" s="133">
        <v>1</v>
      </c>
      <c r="CG7" s="134">
        <f>IF(P7=0,"",IF(CF7=0,"",(CF7/P7)))</f>
        <v>0.090909090909091</v>
      </c>
      <c r="CH7" s="135">
        <v>1</v>
      </c>
      <c r="CI7" s="136">
        <f>IFERROR(CH7/CF7,"-")</f>
        <v>1</v>
      </c>
      <c r="CJ7" s="137">
        <v>16000</v>
      </c>
      <c r="CK7" s="138">
        <f>IFERROR(CJ7/CF7,"-")</f>
        <v>16000</v>
      </c>
      <c r="CL7" s="139"/>
      <c r="CM7" s="139"/>
      <c r="CN7" s="139">
        <v>1</v>
      </c>
      <c r="CO7" s="140">
        <v>4</v>
      </c>
      <c r="CP7" s="141">
        <v>182000</v>
      </c>
      <c r="CQ7" s="141">
        <v>143000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0.6</v>
      </c>
      <c r="B8" s="203" t="s">
        <v>69</v>
      </c>
      <c r="C8" s="203" t="s">
        <v>61</v>
      </c>
      <c r="D8" s="203" t="s">
        <v>62</v>
      </c>
      <c r="E8" s="203"/>
      <c r="F8" s="203" t="s">
        <v>63</v>
      </c>
      <c r="G8" s="203" t="s">
        <v>70</v>
      </c>
      <c r="H8" s="90" t="s">
        <v>71</v>
      </c>
      <c r="I8" s="90" t="s">
        <v>72</v>
      </c>
      <c r="J8" s="188">
        <v>75000</v>
      </c>
      <c r="K8" s="81">
        <v>13</v>
      </c>
      <c r="L8" s="81">
        <v>0</v>
      </c>
      <c r="M8" s="81">
        <v>25</v>
      </c>
      <c r="N8" s="91">
        <v>5</v>
      </c>
      <c r="O8" s="92">
        <v>0</v>
      </c>
      <c r="P8" s="93">
        <f>N8+O8</f>
        <v>5</v>
      </c>
      <c r="Q8" s="82">
        <f>IFERROR(P8/M8,"-")</f>
        <v>0.2</v>
      </c>
      <c r="R8" s="81">
        <v>0</v>
      </c>
      <c r="S8" s="81">
        <v>2</v>
      </c>
      <c r="T8" s="82">
        <f>IFERROR(S8/(O8+P8),"-")</f>
        <v>0.4</v>
      </c>
      <c r="U8" s="182">
        <f>IFERROR(J8/SUM(P8:P9),"-")</f>
        <v>4687.5</v>
      </c>
      <c r="V8" s="84">
        <v>1</v>
      </c>
      <c r="W8" s="82">
        <f>IF(P8=0,"-",V8/P8)</f>
        <v>0.2</v>
      </c>
      <c r="X8" s="186">
        <v>5000</v>
      </c>
      <c r="Y8" s="187">
        <f>IFERROR(X8/P8,"-")</f>
        <v>1000</v>
      </c>
      <c r="Z8" s="187">
        <f>IFERROR(X8/V8,"-")</f>
        <v>5000</v>
      </c>
      <c r="AA8" s="188">
        <f>SUM(X8:X9)-SUM(J8:J9)</f>
        <v>-30000</v>
      </c>
      <c r="AB8" s="85">
        <f>SUM(X8:X9)/SUM(J8:J9)</f>
        <v>0.6</v>
      </c>
      <c r="AC8" s="79"/>
      <c r="AD8" s="94">
        <v>1</v>
      </c>
      <c r="AE8" s="95">
        <f>IF(P8=0,"",IF(AD8=0,"",(AD8/P8)))</f>
        <v>0.2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</v>
      </c>
      <c r="AN8" s="101">
        <f>IF(P8=0,"",IF(AM8=0,"",(AM8/P8)))</f>
        <v>0.2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0.4</v>
      </c>
      <c r="BG8" s="112">
        <v>1</v>
      </c>
      <c r="BH8" s="114">
        <f>IFERROR(BG8/BE8,"-")</f>
        <v>0.5</v>
      </c>
      <c r="BI8" s="115">
        <v>5000</v>
      </c>
      <c r="BJ8" s="116">
        <f>IFERROR(BI8/BE8,"-")</f>
        <v>2500</v>
      </c>
      <c r="BK8" s="117">
        <v>1</v>
      </c>
      <c r="BL8" s="117"/>
      <c r="BM8" s="117"/>
      <c r="BN8" s="119">
        <v>1</v>
      </c>
      <c r="BO8" s="120">
        <f>IF(P8=0,"",IF(BN8=0,"",(BN8/P8)))</f>
        <v>0.2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5000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64</v>
      </c>
      <c r="L9" s="81">
        <v>43</v>
      </c>
      <c r="M9" s="81">
        <v>53</v>
      </c>
      <c r="N9" s="91">
        <v>11</v>
      </c>
      <c r="O9" s="92">
        <v>0</v>
      </c>
      <c r="P9" s="93">
        <f>N9+O9</f>
        <v>11</v>
      </c>
      <c r="Q9" s="82">
        <f>IFERROR(P9/M9,"-")</f>
        <v>0.20754716981132</v>
      </c>
      <c r="R9" s="81">
        <v>1</v>
      </c>
      <c r="S9" s="81">
        <v>4</v>
      </c>
      <c r="T9" s="82">
        <f>IFERROR(S9/(O9+P9),"-")</f>
        <v>0.36363636363636</v>
      </c>
      <c r="U9" s="182"/>
      <c r="V9" s="84">
        <v>2</v>
      </c>
      <c r="W9" s="82">
        <f>IF(P9=0,"-",V9/P9)</f>
        <v>0.18181818181818</v>
      </c>
      <c r="X9" s="186">
        <v>40000</v>
      </c>
      <c r="Y9" s="187">
        <f>IFERROR(X9/P9,"-")</f>
        <v>3636.3636363636</v>
      </c>
      <c r="Z9" s="187">
        <f>IFERROR(X9/V9,"-")</f>
        <v>20000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0.090909090909091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2</v>
      </c>
      <c r="AW9" s="107">
        <f>IF(P9=0,"",IF(AV9=0,"",(AV9/P9)))</f>
        <v>0.18181818181818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3</v>
      </c>
      <c r="BF9" s="113">
        <f>IF(P9=0,"",IF(BE9=0,"",(BE9/P9)))</f>
        <v>0.27272727272727</v>
      </c>
      <c r="BG9" s="112">
        <v>1</v>
      </c>
      <c r="BH9" s="114">
        <f>IFERROR(BG9/BE9,"-")</f>
        <v>0.33333333333333</v>
      </c>
      <c r="BI9" s="115">
        <v>35000</v>
      </c>
      <c r="BJ9" s="116">
        <f>IFERROR(BI9/BE9,"-")</f>
        <v>11666.666666667</v>
      </c>
      <c r="BK9" s="117"/>
      <c r="BL9" s="117"/>
      <c r="BM9" s="117">
        <v>1</v>
      </c>
      <c r="BN9" s="119">
        <v>3</v>
      </c>
      <c r="BO9" s="120">
        <f>IF(P9=0,"",IF(BN9=0,"",(BN9/P9)))</f>
        <v>0.27272727272727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0.18181818181818</v>
      </c>
      <c r="BY9" s="128">
        <v>1</v>
      </c>
      <c r="BZ9" s="129">
        <f>IFERROR(BY9/BW9,"-")</f>
        <v>0.5</v>
      </c>
      <c r="CA9" s="130">
        <v>5000</v>
      </c>
      <c r="CB9" s="131">
        <f>IFERROR(CA9/BW9,"-")</f>
        <v>2500</v>
      </c>
      <c r="CC9" s="132">
        <v>1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40000</v>
      </c>
      <c r="CQ9" s="141">
        <v>35000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5.7875</v>
      </c>
      <c r="B10" s="203" t="s">
        <v>74</v>
      </c>
      <c r="C10" s="203" t="s">
        <v>61</v>
      </c>
      <c r="D10" s="203" t="s">
        <v>62</v>
      </c>
      <c r="E10" s="203"/>
      <c r="F10" s="203" t="s">
        <v>63</v>
      </c>
      <c r="G10" s="203" t="s">
        <v>75</v>
      </c>
      <c r="H10" s="90" t="s">
        <v>71</v>
      </c>
      <c r="I10" s="90" t="s">
        <v>76</v>
      </c>
      <c r="J10" s="188">
        <v>80000</v>
      </c>
      <c r="K10" s="81">
        <v>3</v>
      </c>
      <c r="L10" s="81">
        <v>0</v>
      </c>
      <c r="M10" s="81">
        <v>14</v>
      </c>
      <c r="N10" s="91">
        <v>1</v>
      </c>
      <c r="O10" s="92">
        <v>0</v>
      </c>
      <c r="P10" s="93">
        <f>N10+O10</f>
        <v>1</v>
      </c>
      <c r="Q10" s="82">
        <f>IFERROR(P10/M10,"-")</f>
        <v>0.071428571428571</v>
      </c>
      <c r="R10" s="81">
        <v>0</v>
      </c>
      <c r="S10" s="81">
        <v>0</v>
      </c>
      <c r="T10" s="82">
        <f>IFERROR(S10/(O10+P10),"-")</f>
        <v>0</v>
      </c>
      <c r="U10" s="182">
        <f>IFERROR(J10/SUM(P10:P11),"-")</f>
        <v>13333.333333333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383000</v>
      </c>
      <c r="AB10" s="85">
        <f>SUM(X10:X11)/SUM(J10:J11)</f>
        <v>5.7875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41</v>
      </c>
      <c r="L11" s="81">
        <v>22</v>
      </c>
      <c r="M11" s="81">
        <v>10</v>
      </c>
      <c r="N11" s="91">
        <v>5</v>
      </c>
      <c r="O11" s="92">
        <v>0</v>
      </c>
      <c r="P11" s="93">
        <f>N11+O11</f>
        <v>5</v>
      </c>
      <c r="Q11" s="82">
        <f>IFERROR(P11/M11,"-")</f>
        <v>0.5</v>
      </c>
      <c r="R11" s="81">
        <v>4</v>
      </c>
      <c r="S11" s="81">
        <v>1</v>
      </c>
      <c r="T11" s="82">
        <f>IFERROR(S11/(O11+P11),"-")</f>
        <v>0.2</v>
      </c>
      <c r="U11" s="182"/>
      <c r="V11" s="84">
        <v>4</v>
      </c>
      <c r="W11" s="82">
        <f>IF(P11=0,"-",V11/P11)</f>
        <v>0.8</v>
      </c>
      <c r="X11" s="186">
        <v>463000</v>
      </c>
      <c r="Y11" s="187">
        <f>IFERROR(X11/P11,"-")</f>
        <v>92600</v>
      </c>
      <c r="Z11" s="187">
        <f>IFERROR(X11/V11,"-")</f>
        <v>115750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0.2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</v>
      </c>
      <c r="BO11" s="120">
        <f>IF(P11=0,"",IF(BN11=0,"",(BN11/P11)))</f>
        <v>0.4</v>
      </c>
      <c r="BP11" s="121">
        <v>2</v>
      </c>
      <c r="BQ11" s="122">
        <f>IFERROR(BP11/BN11,"-")</f>
        <v>1</v>
      </c>
      <c r="BR11" s="123">
        <v>314000</v>
      </c>
      <c r="BS11" s="124">
        <f>IFERROR(BR11/BN11,"-")</f>
        <v>157000</v>
      </c>
      <c r="BT11" s="125"/>
      <c r="BU11" s="125"/>
      <c r="BV11" s="125">
        <v>2</v>
      </c>
      <c r="BW11" s="126">
        <v>2</v>
      </c>
      <c r="BX11" s="127">
        <f>IF(P11=0,"",IF(BW11=0,"",(BW11/P11)))</f>
        <v>0.4</v>
      </c>
      <c r="BY11" s="128">
        <v>2</v>
      </c>
      <c r="BZ11" s="129">
        <f>IFERROR(BY11/BW11,"-")</f>
        <v>1</v>
      </c>
      <c r="CA11" s="130">
        <v>149000</v>
      </c>
      <c r="CB11" s="131">
        <f>IFERROR(CA11/BW11,"-")</f>
        <v>74500</v>
      </c>
      <c r="CC11" s="132"/>
      <c r="CD11" s="132"/>
      <c r="CE11" s="132">
        <v>2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4</v>
      </c>
      <c r="CP11" s="141">
        <v>463000</v>
      </c>
      <c r="CQ11" s="141">
        <v>164000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0.8</v>
      </c>
      <c r="B12" s="203" t="s">
        <v>78</v>
      </c>
      <c r="C12" s="203" t="s">
        <v>79</v>
      </c>
      <c r="D12" s="203" t="s">
        <v>80</v>
      </c>
      <c r="E12" s="203"/>
      <c r="F12" s="203" t="s">
        <v>63</v>
      </c>
      <c r="G12" s="203" t="s">
        <v>81</v>
      </c>
      <c r="H12" s="90" t="s">
        <v>82</v>
      </c>
      <c r="I12" s="90" t="s">
        <v>72</v>
      </c>
      <c r="J12" s="188">
        <v>185000</v>
      </c>
      <c r="K12" s="81">
        <v>7</v>
      </c>
      <c r="L12" s="81">
        <v>0</v>
      </c>
      <c r="M12" s="81">
        <v>23</v>
      </c>
      <c r="N12" s="91">
        <v>1</v>
      </c>
      <c r="O12" s="92">
        <v>0</v>
      </c>
      <c r="P12" s="93">
        <f>N12+O12</f>
        <v>1</v>
      </c>
      <c r="Q12" s="82">
        <f>IFERROR(P12/M12,"-")</f>
        <v>0.043478260869565</v>
      </c>
      <c r="R12" s="81">
        <v>0</v>
      </c>
      <c r="S12" s="81">
        <v>1</v>
      </c>
      <c r="T12" s="82">
        <f>IFERROR(S12/(O12+P12),"-")</f>
        <v>1</v>
      </c>
      <c r="U12" s="182">
        <f>IFERROR(J12/SUM(P12:P13),"-")</f>
        <v>13214.285714286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-37000</v>
      </c>
      <c r="AB12" s="85">
        <f>SUM(X12:X13)/SUM(J12:J13)</f>
        <v>0.8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1</v>
      </c>
      <c r="BX12" s="127">
        <f>IF(P12=0,"",IF(BW12=0,"",(BW12/P12)))</f>
        <v>1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83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85</v>
      </c>
      <c r="L13" s="81">
        <v>31</v>
      </c>
      <c r="M13" s="81">
        <v>58</v>
      </c>
      <c r="N13" s="91">
        <v>13</v>
      </c>
      <c r="O13" s="92">
        <v>0</v>
      </c>
      <c r="P13" s="93">
        <f>N13+O13</f>
        <v>13</v>
      </c>
      <c r="Q13" s="82">
        <f>IFERROR(P13/M13,"-")</f>
        <v>0.22413793103448</v>
      </c>
      <c r="R13" s="81">
        <v>5</v>
      </c>
      <c r="S13" s="81">
        <v>3</v>
      </c>
      <c r="T13" s="82">
        <f>IFERROR(S13/(O13+P13),"-")</f>
        <v>0.23076923076923</v>
      </c>
      <c r="U13" s="182"/>
      <c r="V13" s="84">
        <v>5</v>
      </c>
      <c r="W13" s="82">
        <f>IF(P13=0,"-",V13/P13)</f>
        <v>0.38461538461538</v>
      </c>
      <c r="X13" s="186">
        <v>148000</v>
      </c>
      <c r="Y13" s="187">
        <f>IFERROR(X13/P13,"-")</f>
        <v>11384.615384615</v>
      </c>
      <c r="Z13" s="187">
        <f>IFERROR(X13/V13,"-")</f>
        <v>29600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0.076923076923077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4</v>
      </c>
      <c r="BO13" s="120">
        <f>IF(P13=0,"",IF(BN13=0,"",(BN13/P13)))</f>
        <v>0.30769230769231</v>
      </c>
      <c r="BP13" s="121">
        <v>2</v>
      </c>
      <c r="BQ13" s="122">
        <f>IFERROR(BP13/BN13,"-")</f>
        <v>0.5</v>
      </c>
      <c r="BR13" s="123">
        <v>125000</v>
      </c>
      <c r="BS13" s="124">
        <f>IFERROR(BR13/BN13,"-")</f>
        <v>31250</v>
      </c>
      <c r="BT13" s="125">
        <v>1</v>
      </c>
      <c r="BU13" s="125"/>
      <c r="BV13" s="125">
        <v>1</v>
      </c>
      <c r="BW13" s="126">
        <v>5</v>
      </c>
      <c r="BX13" s="127">
        <f>IF(P13=0,"",IF(BW13=0,"",(BW13/P13)))</f>
        <v>0.38461538461538</v>
      </c>
      <c r="BY13" s="128">
        <v>2</v>
      </c>
      <c r="BZ13" s="129">
        <f>IFERROR(BY13/BW13,"-")</f>
        <v>0.4</v>
      </c>
      <c r="CA13" s="130">
        <v>26000</v>
      </c>
      <c r="CB13" s="131">
        <f>IFERROR(CA13/BW13,"-")</f>
        <v>5200</v>
      </c>
      <c r="CC13" s="132">
        <v>1</v>
      </c>
      <c r="CD13" s="132"/>
      <c r="CE13" s="132">
        <v>1</v>
      </c>
      <c r="CF13" s="133">
        <v>3</v>
      </c>
      <c r="CG13" s="134">
        <f>IF(P13=0,"",IF(CF13=0,"",(CF13/P13)))</f>
        <v>0.23076923076923</v>
      </c>
      <c r="CH13" s="135">
        <v>1</v>
      </c>
      <c r="CI13" s="136">
        <f>IFERROR(CH13/CF13,"-")</f>
        <v>0.33333333333333</v>
      </c>
      <c r="CJ13" s="137">
        <v>5000</v>
      </c>
      <c r="CK13" s="138">
        <f>IFERROR(CJ13/CF13,"-")</f>
        <v>1666.6666666667</v>
      </c>
      <c r="CL13" s="139">
        <v>1</v>
      </c>
      <c r="CM13" s="139"/>
      <c r="CN13" s="139"/>
      <c r="CO13" s="140">
        <v>5</v>
      </c>
      <c r="CP13" s="141">
        <v>148000</v>
      </c>
      <c r="CQ13" s="141">
        <v>122000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>
        <f>AB14</f>
        <v>0.36923076923077</v>
      </c>
      <c r="B14" s="203" t="s">
        <v>84</v>
      </c>
      <c r="C14" s="203" t="s">
        <v>85</v>
      </c>
      <c r="D14" s="203" t="s">
        <v>86</v>
      </c>
      <c r="E14" s="203"/>
      <c r="F14" s="203" t="s">
        <v>63</v>
      </c>
      <c r="G14" s="203" t="s">
        <v>87</v>
      </c>
      <c r="H14" s="90" t="s">
        <v>88</v>
      </c>
      <c r="I14" s="204" t="s">
        <v>89</v>
      </c>
      <c r="J14" s="188">
        <v>65000</v>
      </c>
      <c r="K14" s="81">
        <v>1</v>
      </c>
      <c r="L14" s="81">
        <v>0</v>
      </c>
      <c r="M14" s="81">
        <v>16</v>
      </c>
      <c r="N14" s="91">
        <v>1</v>
      </c>
      <c r="O14" s="92">
        <v>0</v>
      </c>
      <c r="P14" s="93">
        <f>N14+O14</f>
        <v>1</v>
      </c>
      <c r="Q14" s="82">
        <f>IFERROR(P14/M14,"-")</f>
        <v>0.0625</v>
      </c>
      <c r="R14" s="81">
        <v>0</v>
      </c>
      <c r="S14" s="81">
        <v>0</v>
      </c>
      <c r="T14" s="82">
        <f>IFERROR(S14/(O14+P14),"-")</f>
        <v>0</v>
      </c>
      <c r="U14" s="182">
        <f>IFERROR(J14/SUM(P14:P15),"-")</f>
        <v>4642.8571428571</v>
      </c>
      <c r="V14" s="84">
        <v>1</v>
      </c>
      <c r="W14" s="82">
        <f>IF(P14=0,"-",V14/P14)</f>
        <v>1</v>
      </c>
      <c r="X14" s="186">
        <v>5000</v>
      </c>
      <c r="Y14" s="187">
        <f>IFERROR(X14/P14,"-")</f>
        <v>5000</v>
      </c>
      <c r="Z14" s="187">
        <f>IFERROR(X14/V14,"-")</f>
        <v>5000</v>
      </c>
      <c r="AA14" s="188">
        <f>SUM(X14:X15)-SUM(J14:J15)</f>
        <v>-41000</v>
      </c>
      <c r="AB14" s="85">
        <f>SUM(X14:X15)/SUM(J14:J15)</f>
        <v>0.36923076923077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1</v>
      </c>
      <c r="BP14" s="121">
        <v>1</v>
      </c>
      <c r="BQ14" s="122">
        <f>IFERROR(BP14/BN14,"-")</f>
        <v>1</v>
      </c>
      <c r="BR14" s="123">
        <v>5000</v>
      </c>
      <c r="BS14" s="124">
        <f>IFERROR(BR14/BN14,"-")</f>
        <v>5000</v>
      </c>
      <c r="BT14" s="125">
        <v>1</v>
      </c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5000</v>
      </c>
      <c r="CQ14" s="141">
        <v>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/>
      <c r="E15" s="203"/>
      <c r="F15" s="203" t="s">
        <v>68</v>
      </c>
      <c r="G15" s="203"/>
      <c r="H15" s="90"/>
      <c r="I15" s="90"/>
      <c r="J15" s="188"/>
      <c r="K15" s="81">
        <v>86</v>
      </c>
      <c r="L15" s="81">
        <v>48</v>
      </c>
      <c r="M15" s="81">
        <v>29</v>
      </c>
      <c r="N15" s="91">
        <v>13</v>
      </c>
      <c r="O15" s="92">
        <v>0</v>
      </c>
      <c r="P15" s="93">
        <f>N15+O15</f>
        <v>13</v>
      </c>
      <c r="Q15" s="82">
        <f>IFERROR(P15/M15,"-")</f>
        <v>0.44827586206897</v>
      </c>
      <c r="R15" s="81">
        <v>3</v>
      </c>
      <c r="S15" s="81">
        <v>2</v>
      </c>
      <c r="T15" s="82">
        <f>IFERROR(S15/(O15+P15),"-")</f>
        <v>0.15384615384615</v>
      </c>
      <c r="U15" s="182"/>
      <c r="V15" s="84">
        <v>5</v>
      </c>
      <c r="W15" s="82">
        <f>IF(P15=0,"-",V15/P15)</f>
        <v>0.38461538461538</v>
      </c>
      <c r="X15" s="186">
        <v>19000</v>
      </c>
      <c r="Y15" s="187">
        <f>IFERROR(X15/P15,"-")</f>
        <v>1461.5384615385</v>
      </c>
      <c r="Z15" s="187">
        <f>IFERROR(X15/V15,"-")</f>
        <v>3800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2</v>
      </c>
      <c r="AN15" s="101">
        <f>IF(P15=0,"",IF(AM15=0,"",(AM15/P15)))</f>
        <v>0.15384615384615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5</v>
      </c>
      <c r="BF15" s="113">
        <f>IF(P15=0,"",IF(BE15=0,"",(BE15/P15)))</f>
        <v>0.38461538461538</v>
      </c>
      <c r="BG15" s="112">
        <v>2</v>
      </c>
      <c r="BH15" s="114">
        <f>IFERROR(BG15/BE15,"-")</f>
        <v>0.4</v>
      </c>
      <c r="BI15" s="115">
        <v>8000</v>
      </c>
      <c r="BJ15" s="116">
        <f>IFERROR(BI15/BE15,"-")</f>
        <v>1600</v>
      </c>
      <c r="BK15" s="117">
        <v>2</v>
      </c>
      <c r="BL15" s="117"/>
      <c r="BM15" s="117"/>
      <c r="BN15" s="119">
        <v>5</v>
      </c>
      <c r="BO15" s="120">
        <f>IF(P15=0,"",IF(BN15=0,"",(BN15/P15)))</f>
        <v>0.38461538461538</v>
      </c>
      <c r="BP15" s="121">
        <v>3</v>
      </c>
      <c r="BQ15" s="122">
        <f>IFERROR(BP15/BN15,"-")</f>
        <v>0.6</v>
      </c>
      <c r="BR15" s="123">
        <v>11000</v>
      </c>
      <c r="BS15" s="124">
        <f>IFERROR(BR15/BN15,"-")</f>
        <v>2200</v>
      </c>
      <c r="BT15" s="125">
        <v>3</v>
      </c>
      <c r="BU15" s="125"/>
      <c r="BV15" s="125"/>
      <c r="BW15" s="126">
        <v>1</v>
      </c>
      <c r="BX15" s="127">
        <f>IF(P15=0,"",IF(BW15=0,"",(BW15/P15)))</f>
        <v>0.076923076923077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5</v>
      </c>
      <c r="CP15" s="141">
        <v>19000</v>
      </c>
      <c r="CQ15" s="141">
        <v>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0.73333333333333</v>
      </c>
      <c r="B16" s="203" t="s">
        <v>91</v>
      </c>
      <c r="C16" s="203" t="s">
        <v>92</v>
      </c>
      <c r="D16" s="203" t="s">
        <v>93</v>
      </c>
      <c r="E16" s="203"/>
      <c r="F16" s="203" t="s">
        <v>63</v>
      </c>
      <c r="G16" s="203" t="s">
        <v>94</v>
      </c>
      <c r="H16" s="90" t="s">
        <v>71</v>
      </c>
      <c r="I16" s="90" t="s">
        <v>95</v>
      </c>
      <c r="J16" s="188">
        <v>45000</v>
      </c>
      <c r="K16" s="81">
        <v>3</v>
      </c>
      <c r="L16" s="81">
        <v>0</v>
      </c>
      <c r="M16" s="81">
        <v>9</v>
      </c>
      <c r="N16" s="91">
        <v>1</v>
      </c>
      <c r="O16" s="92">
        <v>0</v>
      </c>
      <c r="P16" s="93">
        <f>N16+O16</f>
        <v>1</v>
      </c>
      <c r="Q16" s="82">
        <f>IFERROR(P16/M16,"-")</f>
        <v>0.11111111111111</v>
      </c>
      <c r="R16" s="81">
        <v>1</v>
      </c>
      <c r="S16" s="81">
        <v>0</v>
      </c>
      <c r="T16" s="82">
        <f>IFERROR(S16/(O16+P16),"-")</f>
        <v>0</v>
      </c>
      <c r="U16" s="182">
        <f>IFERROR(J16/SUM(P16:P17),"-")</f>
        <v>5625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-12000</v>
      </c>
      <c r="AB16" s="85">
        <f>SUM(X16:X17)/SUM(J16:J17)</f>
        <v>0.73333333333333</v>
      </c>
      <c r="AC16" s="79"/>
      <c r="AD16" s="94">
        <v>1</v>
      </c>
      <c r="AE16" s="95">
        <f>IF(P16=0,"",IF(AD16=0,"",(AD16/P16)))</f>
        <v>1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96</v>
      </c>
      <c r="C17" s="203"/>
      <c r="D17" s="203"/>
      <c r="E17" s="203"/>
      <c r="F17" s="203" t="s">
        <v>68</v>
      </c>
      <c r="G17" s="203"/>
      <c r="H17" s="90"/>
      <c r="I17" s="90"/>
      <c r="J17" s="188"/>
      <c r="K17" s="81">
        <v>38</v>
      </c>
      <c r="L17" s="81">
        <v>23</v>
      </c>
      <c r="M17" s="81">
        <v>39</v>
      </c>
      <c r="N17" s="91">
        <v>6</v>
      </c>
      <c r="O17" s="92">
        <v>1</v>
      </c>
      <c r="P17" s="93">
        <f>N17+O17</f>
        <v>7</v>
      </c>
      <c r="Q17" s="82">
        <f>IFERROR(P17/M17,"-")</f>
        <v>0.17948717948718</v>
      </c>
      <c r="R17" s="81">
        <v>3</v>
      </c>
      <c r="S17" s="81">
        <v>0</v>
      </c>
      <c r="T17" s="82">
        <f>IFERROR(S17/(O17+P17),"-")</f>
        <v>0</v>
      </c>
      <c r="U17" s="182"/>
      <c r="V17" s="84">
        <v>3</v>
      </c>
      <c r="W17" s="82">
        <f>IF(P17=0,"-",V17/P17)</f>
        <v>0.42857142857143</v>
      </c>
      <c r="X17" s="186">
        <v>33000</v>
      </c>
      <c r="Y17" s="187">
        <f>IFERROR(X17/P17,"-")</f>
        <v>4714.2857142857</v>
      </c>
      <c r="Z17" s="187">
        <f>IFERROR(X17/V17,"-")</f>
        <v>11000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0.14285714285714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>
        <v>1</v>
      </c>
      <c r="AW17" s="107">
        <f>IF(P17=0,"",IF(AV17=0,"",(AV17/P17)))</f>
        <v>0.14285714285714</v>
      </c>
      <c r="AX17" s="106">
        <v>1</v>
      </c>
      <c r="AY17" s="108">
        <f>IFERROR(AX17/AV17,"-")</f>
        <v>1</v>
      </c>
      <c r="AZ17" s="109">
        <v>3000</v>
      </c>
      <c r="BA17" s="110">
        <f>IFERROR(AZ17/AV17,"-")</f>
        <v>3000</v>
      </c>
      <c r="BB17" s="111">
        <v>1</v>
      </c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4</v>
      </c>
      <c r="BO17" s="120">
        <f>IF(P17=0,"",IF(BN17=0,"",(BN17/P17)))</f>
        <v>0.57142857142857</v>
      </c>
      <c r="BP17" s="121">
        <v>1</v>
      </c>
      <c r="BQ17" s="122">
        <f>IFERROR(BP17/BN17,"-")</f>
        <v>0.25</v>
      </c>
      <c r="BR17" s="123">
        <v>25000</v>
      </c>
      <c r="BS17" s="124">
        <f>IFERROR(BR17/BN17,"-")</f>
        <v>6250</v>
      </c>
      <c r="BT17" s="125"/>
      <c r="BU17" s="125"/>
      <c r="BV17" s="125">
        <v>1</v>
      </c>
      <c r="BW17" s="126">
        <v>1</v>
      </c>
      <c r="BX17" s="127">
        <f>IF(P17=0,"",IF(BW17=0,"",(BW17/P17)))</f>
        <v>0.14285714285714</v>
      </c>
      <c r="BY17" s="128">
        <v>1</v>
      </c>
      <c r="BZ17" s="129">
        <f>IFERROR(BY17/BW17,"-")</f>
        <v>1</v>
      </c>
      <c r="CA17" s="130">
        <v>5000</v>
      </c>
      <c r="CB17" s="131">
        <f>IFERROR(CA17/BW17,"-")</f>
        <v>5000</v>
      </c>
      <c r="CC17" s="132">
        <v>1</v>
      </c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3</v>
      </c>
      <c r="CP17" s="141">
        <v>33000</v>
      </c>
      <c r="CQ17" s="141">
        <v>25000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2.4</v>
      </c>
      <c r="B18" s="203" t="s">
        <v>97</v>
      </c>
      <c r="C18" s="203" t="s">
        <v>61</v>
      </c>
      <c r="D18" s="203" t="s">
        <v>93</v>
      </c>
      <c r="E18" s="203"/>
      <c r="F18" s="203" t="s">
        <v>63</v>
      </c>
      <c r="G18" s="203" t="s">
        <v>98</v>
      </c>
      <c r="H18" s="90" t="s">
        <v>65</v>
      </c>
      <c r="I18" s="90" t="s">
        <v>76</v>
      </c>
      <c r="J18" s="188">
        <v>40000</v>
      </c>
      <c r="K18" s="81">
        <v>24</v>
      </c>
      <c r="L18" s="81">
        <v>0</v>
      </c>
      <c r="M18" s="81">
        <v>96</v>
      </c>
      <c r="N18" s="91">
        <v>11</v>
      </c>
      <c r="O18" s="92">
        <v>0</v>
      </c>
      <c r="P18" s="93">
        <f>N18+O18</f>
        <v>11</v>
      </c>
      <c r="Q18" s="82">
        <f>IFERROR(P18/M18,"-")</f>
        <v>0.11458333333333</v>
      </c>
      <c r="R18" s="81">
        <v>6</v>
      </c>
      <c r="S18" s="81">
        <v>1</v>
      </c>
      <c r="T18" s="82">
        <f>IFERROR(S18/(O18+P18),"-")</f>
        <v>0.090909090909091</v>
      </c>
      <c r="U18" s="182">
        <f>IFERROR(J18/SUM(P18:P19),"-")</f>
        <v>1904.7619047619</v>
      </c>
      <c r="V18" s="84">
        <v>3</v>
      </c>
      <c r="W18" s="82">
        <f>IF(P18=0,"-",V18/P18)</f>
        <v>0.27272727272727</v>
      </c>
      <c r="X18" s="186">
        <v>9000</v>
      </c>
      <c r="Y18" s="187">
        <f>IFERROR(X18/P18,"-")</f>
        <v>818.18181818182</v>
      </c>
      <c r="Z18" s="187">
        <f>IFERROR(X18/V18,"-")</f>
        <v>3000</v>
      </c>
      <c r="AA18" s="188">
        <f>SUM(X18:X19)-SUM(J18:J19)</f>
        <v>56000</v>
      </c>
      <c r="AB18" s="85">
        <f>SUM(X18:X19)/SUM(J18:J19)</f>
        <v>2.4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2</v>
      </c>
      <c r="AW18" s="107">
        <f>IF(P18=0,"",IF(AV18=0,"",(AV18/P18)))</f>
        <v>0.18181818181818</v>
      </c>
      <c r="AX18" s="106">
        <v>2</v>
      </c>
      <c r="AY18" s="108">
        <f>IFERROR(AX18/AV18,"-")</f>
        <v>1</v>
      </c>
      <c r="AZ18" s="109">
        <v>6000</v>
      </c>
      <c r="BA18" s="110">
        <f>IFERROR(AZ18/AV18,"-")</f>
        <v>3000</v>
      </c>
      <c r="BB18" s="111">
        <v>2</v>
      </c>
      <c r="BC18" s="111"/>
      <c r="BD18" s="111"/>
      <c r="BE18" s="112">
        <v>3</v>
      </c>
      <c r="BF18" s="113">
        <f>IF(P18=0,"",IF(BE18=0,"",(BE18/P18)))</f>
        <v>0.27272727272727</v>
      </c>
      <c r="BG18" s="112">
        <v>1</v>
      </c>
      <c r="BH18" s="114">
        <f>IFERROR(BG18/BE18,"-")</f>
        <v>0.33333333333333</v>
      </c>
      <c r="BI18" s="115">
        <v>3000</v>
      </c>
      <c r="BJ18" s="116">
        <f>IFERROR(BI18/BE18,"-")</f>
        <v>1000</v>
      </c>
      <c r="BK18" s="117">
        <v>1</v>
      </c>
      <c r="BL18" s="117"/>
      <c r="BM18" s="117"/>
      <c r="BN18" s="119">
        <v>5</v>
      </c>
      <c r="BO18" s="120">
        <f>IF(P18=0,"",IF(BN18=0,"",(BN18/P18)))</f>
        <v>0.45454545454545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0.090909090909091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3</v>
      </c>
      <c r="CP18" s="141">
        <v>9000</v>
      </c>
      <c r="CQ18" s="141">
        <v>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99</v>
      </c>
      <c r="C19" s="203"/>
      <c r="D19" s="203"/>
      <c r="E19" s="203"/>
      <c r="F19" s="203" t="s">
        <v>68</v>
      </c>
      <c r="G19" s="203"/>
      <c r="H19" s="90"/>
      <c r="I19" s="90"/>
      <c r="J19" s="188"/>
      <c r="K19" s="81">
        <v>59</v>
      </c>
      <c r="L19" s="81">
        <v>38</v>
      </c>
      <c r="M19" s="81">
        <v>27</v>
      </c>
      <c r="N19" s="91">
        <v>10</v>
      </c>
      <c r="O19" s="92">
        <v>0</v>
      </c>
      <c r="P19" s="93">
        <f>N19+O19</f>
        <v>10</v>
      </c>
      <c r="Q19" s="82">
        <f>IFERROR(P19/M19,"-")</f>
        <v>0.37037037037037</v>
      </c>
      <c r="R19" s="81">
        <v>7</v>
      </c>
      <c r="S19" s="81">
        <v>0</v>
      </c>
      <c r="T19" s="82">
        <f>IFERROR(S19/(O19+P19),"-")</f>
        <v>0</v>
      </c>
      <c r="U19" s="182"/>
      <c r="V19" s="84">
        <v>5</v>
      </c>
      <c r="W19" s="82">
        <f>IF(P19=0,"-",V19/P19)</f>
        <v>0.5</v>
      </c>
      <c r="X19" s="186">
        <v>87000</v>
      </c>
      <c r="Y19" s="187">
        <f>IFERROR(X19/P19,"-")</f>
        <v>8700</v>
      </c>
      <c r="Z19" s="187">
        <f>IFERROR(X19/V19,"-")</f>
        <v>17400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2</v>
      </c>
      <c r="AW19" s="107">
        <f>IF(P19=0,"",IF(AV19=0,"",(AV19/P19)))</f>
        <v>0.2</v>
      </c>
      <c r="AX19" s="106">
        <v>1</v>
      </c>
      <c r="AY19" s="108">
        <f>IFERROR(AX19/AV19,"-")</f>
        <v>0.5</v>
      </c>
      <c r="AZ19" s="109">
        <v>8000</v>
      </c>
      <c r="BA19" s="110">
        <f>IFERROR(AZ19/AV19,"-")</f>
        <v>4000</v>
      </c>
      <c r="BB19" s="111"/>
      <c r="BC19" s="111">
        <v>1</v>
      </c>
      <c r="BD19" s="111"/>
      <c r="BE19" s="112">
        <v>3</v>
      </c>
      <c r="BF19" s="113">
        <f>IF(P19=0,"",IF(BE19=0,"",(BE19/P19)))</f>
        <v>0.3</v>
      </c>
      <c r="BG19" s="112">
        <v>1</v>
      </c>
      <c r="BH19" s="114">
        <f>IFERROR(BG19/BE19,"-")</f>
        <v>0.33333333333333</v>
      </c>
      <c r="BI19" s="115">
        <v>65000</v>
      </c>
      <c r="BJ19" s="116">
        <f>IFERROR(BI19/BE19,"-")</f>
        <v>21666.666666667</v>
      </c>
      <c r="BK19" s="117"/>
      <c r="BL19" s="117"/>
      <c r="BM19" s="117">
        <v>1</v>
      </c>
      <c r="BN19" s="119">
        <v>2</v>
      </c>
      <c r="BO19" s="120">
        <f>IF(P19=0,"",IF(BN19=0,"",(BN19/P19)))</f>
        <v>0.2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2</v>
      </c>
      <c r="BX19" s="127">
        <f>IF(P19=0,"",IF(BW19=0,"",(BW19/P19)))</f>
        <v>0.2</v>
      </c>
      <c r="BY19" s="128">
        <v>2</v>
      </c>
      <c r="BZ19" s="129">
        <f>IFERROR(BY19/BW19,"-")</f>
        <v>1</v>
      </c>
      <c r="CA19" s="130">
        <v>11000</v>
      </c>
      <c r="CB19" s="131">
        <f>IFERROR(CA19/BW19,"-")</f>
        <v>5500</v>
      </c>
      <c r="CC19" s="132">
        <v>1</v>
      </c>
      <c r="CD19" s="132">
        <v>1</v>
      </c>
      <c r="CE19" s="132"/>
      <c r="CF19" s="133">
        <v>1</v>
      </c>
      <c r="CG19" s="134">
        <f>IF(P19=0,"",IF(CF19=0,"",(CF19/P19)))</f>
        <v>0.1</v>
      </c>
      <c r="CH19" s="135">
        <v>1</v>
      </c>
      <c r="CI19" s="136">
        <f>IFERROR(CH19/CF19,"-")</f>
        <v>1</v>
      </c>
      <c r="CJ19" s="137">
        <v>3000</v>
      </c>
      <c r="CK19" s="138">
        <f>IFERROR(CJ19/CF19,"-")</f>
        <v>3000</v>
      </c>
      <c r="CL19" s="139">
        <v>1</v>
      </c>
      <c r="CM19" s="139"/>
      <c r="CN19" s="139"/>
      <c r="CO19" s="140">
        <v>5</v>
      </c>
      <c r="CP19" s="141">
        <v>87000</v>
      </c>
      <c r="CQ19" s="141">
        <v>65000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1.824</v>
      </c>
      <c r="B20" s="203" t="s">
        <v>100</v>
      </c>
      <c r="C20" s="203" t="s">
        <v>101</v>
      </c>
      <c r="D20" s="203" t="s">
        <v>86</v>
      </c>
      <c r="E20" s="203"/>
      <c r="F20" s="203" t="s">
        <v>63</v>
      </c>
      <c r="G20" s="203" t="s">
        <v>102</v>
      </c>
      <c r="H20" s="90" t="s">
        <v>88</v>
      </c>
      <c r="I20" s="90" t="s">
        <v>103</v>
      </c>
      <c r="J20" s="188">
        <v>125000</v>
      </c>
      <c r="K20" s="81">
        <v>5</v>
      </c>
      <c r="L20" s="81">
        <v>0</v>
      </c>
      <c r="M20" s="81">
        <v>41</v>
      </c>
      <c r="N20" s="91">
        <v>3</v>
      </c>
      <c r="O20" s="92">
        <v>0</v>
      </c>
      <c r="P20" s="93">
        <f>N20+O20</f>
        <v>3</v>
      </c>
      <c r="Q20" s="82">
        <f>IFERROR(P20/M20,"-")</f>
        <v>0.073170731707317</v>
      </c>
      <c r="R20" s="81">
        <v>1</v>
      </c>
      <c r="S20" s="81">
        <v>0</v>
      </c>
      <c r="T20" s="82">
        <f>IFERROR(S20/(O20+P20),"-")</f>
        <v>0</v>
      </c>
      <c r="U20" s="182">
        <f>IFERROR(J20/SUM(P20:P21),"-")</f>
        <v>5952.380952381</v>
      </c>
      <c r="V20" s="84">
        <v>1</v>
      </c>
      <c r="W20" s="82">
        <f>IF(P20=0,"-",V20/P20)</f>
        <v>0.33333333333333</v>
      </c>
      <c r="X20" s="186">
        <v>35000</v>
      </c>
      <c r="Y20" s="187">
        <f>IFERROR(X20/P20,"-")</f>
        <v>11666.666666667</v>
      </c>
      <c r="Z20" s="187">
        <f>IFERROR(X20/V20,"-")</f>
        <v>35000</v>
      </c>
      <c r="AA20" s="188">
        <f>SUM(X20:X21)-SUM(J20:J21)</f>
        <v>103000</v>
      </c>
      <c r="AB20" s="85">
        <f>SUM(X20:X21)/SUM(J20:J21)</f>
        <v>1.824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2</v>
      </c>
      <c r="AN20" s="101">
        <f>IF(P20=0,"",IF(AM20=0,"",(AM20/P20)))</f>
        <v>0.66666666666667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0.33333333333333</v>
      </c>
      <c r="BP20" s="121">
        <v>1</v>
      </c>
      <c r="BQ20" s="122">
        <f>IFERROR(BP20/BN20,"-")</f>
        <v>1</v>
      </c>
      <c r="BR20" s="123">
        <v>35000</v>
      </c>
      <c r="BS20" s="124">
        <f>IFERROR(BR20/BN20,"-")</f>
        <v>35000</v>
      </c>
      <c r="BT20" s="125"/>
      <c r="BU20" s="125"/>
      <c r="BV20" s="125">
        <v>1</v>
      </c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35000</v>
      </c>
      <c r="CQ20" s="141">
        <v>35000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104</v>
      </c>
      <c r="C21" s="203"/>
      <c r="D21" s="203"/>
      <c r="E21" s="203"/>
      <c r="F21" s="203" t="s">
        <v>68</v>
      </c>
      <c r="G21" s="203"/>
      <c r="H21" s="90"/>
      <c r="I21" s="90"/>
      <c r="J21" s="188"/>
      <c r="K21" s="81">
        <v>130</v>
      </c>
      <c r="L21" s="81">
        <v>59</v>
      </c>
      <c r="M21" s="81">
        <v>51</v>
      </c>
      <c r="N21" s="91">
        <v>18</v>
      </c>
      <c r="O21" s="92">
        <v>0</v>
      </c>
      <c r="P21" s="93">
        <f>N21+O21</f>
        <v>18</v>
      </c>
      <c r="Q21" s="82">
        <f>IFERROR(P21/M21,"-")</f>
        <v>0.35294117647059</v>
      </c>
      <c r="R21" s="81">
        <v>7</v>
      </c>
      <c r="S21" s="81">
        <v>3</v>
      </c>
      <c r="T21" s="82">
        <f>IFERROR(S21/(O21+P21),"-")</f>
        <v>0.16666666666667</v>
      </c>
      <c r="U21" s="182"/>
      <c r="V21" s="84">
        <v>3</v>
      </c>
      <c r="W21" s="82">
        <f>IF(P21=0,"-",V21/P21)</f>
        <v>0.16666666666667</v>
      </c>
      <c r="X21" s="186">
        <v>193000</v>
      </c>
      <c r="Y21" s="187">
        <f>IFERROR(X21/P21,"-")</f>
        <v>10722.222222222</v>
      </c>
      <c r="Z21" s="187">
        <f>IFERROR(X21/V21,"-")</f>
        <v>64333.333333333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1</v>
      </c>
      <c r="AN21" s="101">
        <f>IF(P21=0,"",IF(AM21=0,"",(AM21/P21)))</f>
        <v>0.055555555555556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>
        <v>1</v>
      </c>
      <c r="AW21" s="107">
        <f>IF(P21=0,"",IF(AV21=0,"",(AV21/P21)))</f>
        <v>0.055555555555556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3</v>
      </c>
      <c r="BF21" s="113">
        <f>IF(P21=0,"",IF(BE21=0,"",(BE21/P21)))</f>
        <v>0.16666666666667</v>
      </c>
      <c r="BG21" s="112">
        <v>1</v>
      </c>
      <c r="BH21" s="114">
        <f>IFERROR(BG21/BE21,"-")</f>
        <v>0.33333333333333</v>
      </c>
      <c r="BI21" s="115">
        <v>100000</v>
      </c>
      <c r="BJ21" s="116">
        <f>IFERROR(BI21/BE21,"-")</f>
        <v>33333.333333333</v>
      </c>
      <c r="BK21" s="117"/>
      <c r="BL21" s="117"/>
      <c r="BM21" s="117">
        <v>1</v>
      </c>
      <c r="BN21" s="119">
        <v>8</v>
      </c>
      <c r="BO21" s="120">
        <f>IF(P21=0,"",IF(BN21=0,"",(BN21/P21)))</f>
        <v>0.44444444444444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5</v>
      </c>
      <c r="BX21" s="127">
        <f>IF(P21=0,"",IF(BW21=0,"",(BW21/P21)))</f>
        <v>0.27777777777778</v>
      </c>
      <c r="BY21" s="128">
        <v>2</v>
      </c>
      <c r="BZ21" s="129">
        <f>IFERROR(BY21/BW21,"-")</f>
        <v>0.4</v>
      </c>
      <c r="CA21" s="130">
        <v>93000</v>
      </c>
      <c r="CB21" s="131">
        <f>IFERROR(CA21/BW21,"-")</f>
        <v>18600</v>
      </c>
      <c r="CC21" s="132"/>
      <c r="CD21" s="132"/>
      <c r="CE21" s="132">
        <v>2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3</v>
      </c>
      <c r="CP21" s="141">
        <v>193000</v>
      </c>
      <c r="CQ21" s="141">
        <v>100000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30"/>
      <c r="B22" s="87"/>
      <c r="C22" s="88"/>
      <c r="D22" s="88"/>
      <c r="E22" s="88"/>
      <c r="F22" s="89"/>
      <c r="G22" s="90"/>
      <c r="H22" s="90"/>
      <c r="I22" s="90"/>
      <c r="J22" s="192"/>
      <c r="K22" s="34"/>
      <c r="L22" s="34"/>
      <c r="M22" s="31"/>
      <c r="N22" s="23"/>
      <c r="O22" s="23"/>
      <c r="P22" s="23"/>
      <c r="Q22" s="33"/>
      <c r="R22" s="32"/>
      <c r="S22" s="23"/>
      <c r="T22" s="32"/>
      <c r="U22" s="183"/>
      <c r="V22" s="25"/>
      <c r="W22" s="25"/>
      <c r="X22" s="189"/>
      <c r="Y22" s="189"/>
      <c r="Z22" s="189"/>
      <c r="AA22" s="189"/>
      <c r="AB22" s="33"/>
      <c r="AC22" s="59"/>
      <c r="AD22" s="63"/>
      <c r="AE22" s="64"/>
      <c r="AF22" s="63"/>
      <c r="AG22" s="67"/>
      <c r="AH22" s="68"/>
      <c r="AI22" s="69"/>
      <c r="AJ22" s="70"/>
      <c r="AK22" s="70"/>
      <c r="AL22" s="70"/>
      <c r="AM22" s="63"/>
      <c r="AN22" s="64"/>
      <c r="AO22" s="63"/>
      <c r="AP22" s="67"/>
      <c r="AQ22" s="68"/>
      <c r="AR22" s="69"/>
      <c r="AS22" s="70"/>
      <c r="AT22" s="70"/>
      <c r="AU22" s="70"/>
      <c r="AV22" s="63"/>
      <c r="AW22" s="64"/>
      <c r="AX22" s="63"/>
      <c r="AY22" s="67"/>
      <c r="AZ22" s="68"/>
      <c r="BA22" s="69"/>
      <c r="BB22" s="70"/>
      <c r="BC22" s="70"/>
      <c r="BD22" s="70"/>
      <c r="BE22" s="63"/>
      <c r="BF22" s="64"/>
      <c r="BG22" s="63"/>
      <c r="BH22" s="67"/>
      <c r="BI22" s="68"/>
      <c r="BJ22" s="69"/>
      <c r="BK22" s="70"/>
      <c r="BL22" s="70"/>
      <c r="BM22" s="70"/>
      <c r="BN22" s="65"/>
      <c r="BO22" s="66"/>
      <c r="BP22" s="63"/>
      <c r="BQ22" s="67"/>
      <c r="BR22" s="68"/>
      <c r="BS22" s="69"/>
      <c r="BT22" s="70"/>
      <c r="BU22" s="70"/>
      <c r="BV22" s="70"/>
      <c r="BW22" s="65"/>
      <c r="BX22" s="66"/>
      <c r="BY22" s="63"/>
      <c r="BZ22" s="67"/>
      <c r="CA22" s="68"/>
      <c r="CB22" s="69"/>
      <c r="CC22" s="70"/>
      <c r="CD22" s="70"/>
      <c r="CE22" s="70"/>
      <c r="CF22" s="65"/>
      <c r="CG22" s="66"/>
      <c r="CH22" s="63"/>
      <c r="CI22" s="67"/>
      <c r="CJ22" s="68"/>
      <c r="CK22" s="69"/>
      <c r="CL22" s="70"/>
      <c r="CM22" s="70"/>
      <c r="CN22" s="70"/>
      <c r="CO22" s="71"/>
      <c r="CP22" s="68"/>
      <c r="CQ22" s="68"/>
      <c r="CR22" s="68"/>
      <c r="CS22" s="72"/>
    </row>
    <row r="23" spans="1:98">
      <c r="A23" s="30"/>
      <c r="B23" s="37"/>
      <c r="C23" s="21"/>
      <c r="D23" s="21"/>
      <c r="E23" s="21"/>
      <c r="F23" s="22"/>
      <c r="G23" s="36"/>
      <c r="H23" s="36"/>
      <c r="I23" s="75"/>
      <c r="J23" s="193"/>
      <c r="K23" s="34"/>
      <c r="L23" s="34"/>
      <c r="M23" s="31"/>
      <c r="N23" s="23"/>
      <c r="O23" s="23"/>
      <c r="P23" s="23"/>
      <c r="Q23" s="33"/>
      <c r="R23" s="32"/>
      <c r="S23" s="23"/>
      <c r="T23" s="32"/>
      <c r="U23" s="183"/>
      <c r="V23" s="25"/>
      <c r="W23" s="25"/>
      <c r="X23" s="189"/>
      <c r="Y23" s="189"/>
      <c r="Z23" s="189"/>
      <c r="AA23" s="189"/>
      <c r="AB23" s="33"/>
      <c r="AC23" s="61"/>
      <c r="AD23" s="63"/>
      <c r="AE23" s="64"/>
      <c r="AF23" s="63"/>
      <c r="AG23" s="67"/>
      <c r="AH23" s="68"/>
      <c r="AI23" s="69"/>
      <c r="AJ23" s="70"/>
      <c r="AK23" s="70"/>
      <c r="AL23" s="70"/>
      <c r="AM23" s="63"/>
      <c r="AN23" s="64"/>
      <c r="AO23" s="63"/>
      <c r="AP23" s="67"/>
      <c r="AQ23" s="68"/>
      <c r="AR23" s="69"/>
      <c r="AS23" s="70"/>
      <c r="AT23" s="70"/>
      <c r="AU23" s="70"/>
      <c r="AV23" s="63"/>
      <c r="AW23" s="64"/>
      <c r="AX23" s="63"/>
      <c r="AY23" s="67"/>
      <c r="AZ23" s="68"/>
      <c r="BA23" s="69"/>
      <c r="BB23" s="70"/>
      <c r="BC23" s="70"/>
      <c r="BD23" s="70"/>
      <c r="BE23" s="63"/>
      <c r="BF23" s="64"/>
      <c r="BG23" s="63"/>
      <c r="BH23" s="67"/>
      <c r="BI23" s="68"/>
      <c r="BJ23" s="69"/>
      <c r="BK23" s="70"/>
      <c r="BL23" s="70"/>
      <c r="BM23" s="70"/>
      <c r="BN23" s="65"/>
      <c r="BO23" s="66"/>
      <c r="BP23" s="63"/>
      <c r="BQ23" s="67"/>
      <c r="BR23" s="68"/>
      <c r="BS23" s="69"/>
      <c r="BT23" s="70"/>
      <c r="BU23" s="70"/>
      <c r="BV23" s="70"/>
      <c r="BW23" s="65"/>
      <c r="BX23" s="66"/>
      <c r="BY23" s="63"/>
      <c r="BZ23" s="67"/>
      <c r="CA23" s="68"/>
      <c r="CB23" s="69"/>
      <c r="CC23" s="70"/>
      <c r="CD23" s="70"/>
      <c r="CE23" s="70"/>
      <c r="CF23" s="65"/>
      <c r="CG23" s="66"/>
      <c r="CH23" s="63"/>
      <c r="CI23" s="67"/>
      <c r="CJ23" s="68"/>
      <c r="CK23" s="69"/>
      <c r="CL23" s="70"/>
      <c r="CM23" s="70"/>
      <c r="CN23" s="70"/>
      <c r="CO23" s="71"/>
      <c r="CP23" s="68"/>
      <c r="CQ23" s="68"/>
      <c r="CR23" s="68"/>
      <c r="CS23" s="72"/>
    </row>
    <row r="24" spans="1:98">
      <c r="A24" s="19">
        <f>AB24</f>
        <v>1.8469696969697</v>
      </c>
      <c r="B24" s="39"/>
      <c r="C24" s="39"/>
      <c r="D24" s="39"/>
      <c r="E24" s="39"/>
      <c r="F24" s="39"/>
      <c r="G24" s="40" t="s">
        <v>105</v>
      </c>
      <c r="H24" s="40"/>
      <c r="I24" s="40"/>
      <c r="J24" s="190">
        <f>SUM(J6:J23)</f>
        <v>660000</v>
      </c>
      <c r="K24" s="41">
        <f>SUM(K6:K23)</f>
        <v>623</v>
      </c>
      <c r="L24" s="41">
        <f>SUM(L6:L23)</f>
        <v>309</v>
      </c>
      <c r="M24" s="41">
        <f>SUM(M6:M23)</f>
        <v>549</v>
      </c>
      <c r="N24" s="41">
        <f>SUM(N6:N23)</f>
        <v>111</v>
      </c>
      <c r="O24" s="41">
        <f>SUM(O6:O23)</f>
        <v>1</v>
      </c>
      <c r="P24" s="41">
        <f>SUM(P6:P23)</f>
        <v>112</v>
      </c>
      <c r="Q24" s="42">
        <f>IFERROR(P24/M24,"-")</f>
        <v>0.2040072859745</v>
      </c>
      <c r="R24" s="78">
        <f>SUM(R6:R23)</f>
        <v>42</v>
      </c>
      <c r="S24" s="78">
        <f>SUM(S6:S23)</f>
        <v>20</v>
      </c>
      <c r="T24" s="42">
        <f>IFERROR(R24/P24,"-")</f>
        <v>0.375</v>
      </c>
      <c r="U24" s="184">
        <f>IFERROR(J24/P24,"-")</f>
        <v>5892.8571428571</v>
      </c>
      <c r="V24" s="44">
        <f>SUM(V6:V23)</f>
        <v>37</v>
      </c>
      <c r="W24" s="42">
        <f>IFERROR(V24/P24,"-")</f>
        <v>0.33035714285714</v>
      </c>
      <c r="X24" s="190">
        <f>SUM(X6:X23)</f>
        <v>1219000</v>
      </c>
      <c r="Y24" s="190">
        <f>IFERROR(X24/P24,"-")</f>
        <v>10883.928571429</v>
      </c>
      <c r="Z24" s="190">
        <f>IFERROR(X24/V24,"-")</f>
        <v>32945.945945946</v>
      </c>
      <c r="AA24" s="190">
        <f>X24-J24</f>
        <v>559000</v>
      </c>
      <c r="AB24" s="47">
        <f>X24/J24</f>
        <v>1.8469696969697</v>
      </c>
      <c r="AC24" s="60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