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<sst xmlns="http://schemas.openxmlformats.org/spreadsheetml/2006/main" uniqueCount="111">
  <si>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</si>
  <si>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</si>
  <si>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</si>
  <si>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</si>
  <si>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</si>
  <si>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</si>
  <si>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</si>
  <si>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</si>
  <si>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</si>
  <si>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</si>
  <si>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</si>
  <si>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</si>
  <si>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</si>
  <si>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</si>
  <si>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</si>
  <si>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</si>
  <si>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</si>
  <si>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</si>
  <si>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</si>
  <si>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</si>
  <si>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</si>
  <si>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</si>
  <si>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</si>
  <si>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</si>
  <si>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04月</t>
  </si>
  <si>
    <t>どきどき</t>
  </si>
  <si>
    <t>最終更新日</t>
  </si>
  <si>
    <t>07月30日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</si>
  <si>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</si>
  <si>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</si>
  <si>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</si>
  <si>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</si>
  <si>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</si>
  <si>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</si>
  <si>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</si>
  <si>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</si>
  <si>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</si>
  <si>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</si>
  <si>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</si>
  <si>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</si>
  <si>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</si>
  <si>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</si>
  <si>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</si>
  <si>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</si>
  <si>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</si>
  <si>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</si>
  <si>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</si>
  <si>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</si>
  <si>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</si>
  <si>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</si>
  <si>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</si>
  <si>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</si>
  <si>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</si>
  <si>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</si>
  <si>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</si>
  <si>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</si>
  <si>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</si>
  <si>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</si>
  <si>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</si>
  <si>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</si>
  <si>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ak188</t>
  </si>
  <si>
    <t>コアマガジン</t>
  </si>
  <si>
    <t>5Pセフレ確保(赤瀬尚子さん）</t>
  </si>
  <si>
    <t>lp02</t>
  </si>
  <si>
    <t>実話BUNKA超タブー</t>
  </si>
  <si>
    <t>1C5P</t>
  </si>
  <si>
    <t>4月01日(水)</t>
  </si>
  <si>
    <t>ak189</t>
  </si>
  <si>
    <t>空電</t>
  </si>
  <si>
    <t>ak192</t>
  </si>
  <si>
    <t>大洋図書</t>
  </si>
  <si>
    <t>実話ナックルズ ウルトラ</t>
  </si>
  <si>
    <t>4月15日(水)</t>
  </si>
  <si>
    <t>ak193</t>
  </si>
  <si>
    <t>ak190</t>
  </si>
  <si>
    <t>2Pスポーツ新聞_v01_どきどき(赤瀬さん)</t>
  </si>
  <si>
    <t>実話BUNKAタブー</t>
  </si>
  <si>
    <t>1C2P</t>
  </si>
  <si>
    <t>4月16日(木)</t>
  </si>
  <si>
    <t>ak191</t>
  </si>
  <si>
    <t>ak194</t>
  </si>
  <si>
    <t>マイウェイ出版</t>
  </si>
  <si>
    <t>人気グラドルお宝セクシャルスキャンダル</t>
  </si>
  <si>
    <t>4C2P</t>
  </si>
  <si>
    <t>ak195</t>
  </si>
  <si>
    <t>ak196</t>
  </si>
  <si>
    <t>一水社</t>
  </si>
  <si>
    <t>2P_対談風_どきどき</t>
  </si>
  <si>
    <t>昭和39年の俺たち</t>
  </si>
  <si>
    <t>4月21日(火)</t>
  </si>
  <si>
    <t>ak197</t>
  </si>
  <si>
    <t>ak198</t>
  </si>
  <si>
    <t>臨時増刊ラヴァーズ</t>
  </si>
  <si>
    <t>4月22日(水)</t>
  </si>
  <si>
    <t>ak199</t>
  </si>
  <si>
    <t>ak200</t>
  </si>
  <si>
    <t>楽楽出版</t>
  </si>
  <si>
    <t>女子アナSCRAMBLE</t>
  </si>
  <si>
    <t>ak201</t>
  </si>
  <si>
    <t>ak202</t>
  </si>
  <si>
    <t>三和出版</t>
  </si>
  <si>
    <t>MEN'S DVD</t>
  </si>
  <si>
    <t>4月27日(月)</t>
  </si>
  <si>
    <t>ak203</t>
  </si>
  <si>
    <t>ak204</t>
  </si>
  <si>
    <t>1P記事(赤瀬尚子さん）</t>
  </si>
  <si>
    <t>50代からの男のゴラク</t>
  </si>
  <si>
    <t>表4　4C1P</t>
  </si>
  <si>
    <t>4月28日(火)</t>
  </si>
  <si>
    <t>ak205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</si>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</sst>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18</v>
      </c>
      <c r="D6" s="195">
        <v>615000</v>
      </c>
      <c r="E6" s="81">
        <v>759</v>
      </c>
      <c r="F6" s="81">
        <v>331</v>
      </c>
      <c r="G6" s="81">
        <v>745</v>
      </c>
      <c r="H6" s="91">
        <v>121</v>
      </c>
      <c r="I6" s="92">
        <v>2</v>
      </c>
      <c r="J6" s="145">
        <f>H6+I6</f>
        <v>123</v>
      </c>
      <c r="K6" s="82">
        <f>IFERROR(J6/G6,"-")</f>
        <v>0.16510067114094</v>
      </c>
      <c r="L6" s="81">
        <v>45</v>
      </c>
      <c r="M6" s="81">
        <v>23</v>
      </c>
      <c r="N6" s="82">
        <f>IFERROR(L6/J6,"-")</f>
        <v>0.36585365853659</v>
      </c>
      <c r="O6" s="83">
        <f>IFERROR(D6/J6,"-")</f>
        <v>5000</v>
      </c>
      <c r="P6" s="84">
        <v>34</v>
      </c>
      <c r="Q6" s="82">
        <f>IFERROR(P6/J6,"-")</f>
        <v>0.27642276422764</v>
      </c>
      <c r="R6" s="200">
        <v>1170780</v>
      </c>
      <c r="S6" s="201">
        <f>IFERROR(R6/J6,"-")</f>
        <v>9518.5365853659</v>
      </c>
      <c r="T6" s="201">
        <f>IFERROR(R6/P6,"-")</f>
        <v>34434.705882353</v>
      </c>
      <c r="U6" s="195">
        <f>IFERROR(R6-D6,"-")</f>
        <v>555780</v>
      </c>
      <c r="V6" s="85">
        <f>R6/D6</f>
        <v>1.9037073170732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615000</v>
      </c>
      <c r="E9" s="41">
        <f>SUM(E6:E7)</f>
        <v>759</v>
      </c>
      <c r="F9" s="41">
        <f>SUM(F6:F7)</f>
        <v>331</v>
      </c>
      <c r="G9" s="41">
        <f>SUM(G6:G7)</f>
        <v>745</v>
      </c>
      <c r="H9" s="41">
        <f>SUM(H6:H7)</f>
        <v>121</v>
      </c>
      <c r="I9" s="41">
        <f>SUM(I6:I7)</f>
        <v>2</v>
      </c>
      <c r="J9" s="41">
        <f>SUM(J6:J7)</f>
        <v>123</v>
      </c>
      <c r="K9" s="42">
        <f>IFERROR(J9/G9,"-")</f>
        <v>0.16510067114094</v>
      </c>
      <c r="L9" s="78">
        <f>SUM(L6:L7)</f>
        <v>45</v>
      </c>
      <c r="M9" s="78">
        <f>SUM(M6:M7)</f>
        <v>23</v>
      </c>
      <c r="N9" s="42">
        <f>IFERROR(L9/J9,"-")</f>
        <v>0.36585365853659</v>
      </c>
      <c r="O9" s="43">
        <f>IFERROR(D9/J9,"-")</f>
        <v>5000</v>
      </c>
      <c r="P9" s="44">
        <f>SUM(P6:P7)</f>
        <v>34</v>
      </c>
      <c r="Q9" s="42">
        <f>IFERROR(P9/J9,"-")</f>
        <v>0.27642276422764</v>
      </c>
      <c r="R9" s="45">
        <f>SUM(R6:R7)</f>
        <v>1170780</v>
      </c>
      <c r="S9" s="45">
        <f>IFERROR(R9/J9,"-")</f>
        <v>9518.5365853659</v>
      </c>
      <c r="T9" s="45">
        <f>IFERROR(R9/P9,"-")</f>
        <v>34434.705882353</v>
      </c>
      <c r="U9" s="46">
        <f>SUM(U6:U7)</f>
        <v>555780</v>
      </c>
      <c r="V9" s="47">
        <f>IFERROR(R9/D9,"-")</f>
        <v>1.9037073170732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65000</v>
      </c>
      <c r="K6" s="81">
        <v>1</v>
      </c>
      <c r="L6" s="81">
        <v>0</v>
      </c>
      <c r="M6" s="81">
        <v>9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IFERROR(J6/SUM(P6:P7),"-")</f>
        <v>32500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-52000</v>
      </c>
      <c r="AB6" s="85">
        <f>SUM(X6:X7)/SUM(J6:J7)</f>
        <v>0.2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38</v>
      </c>
      <c r="L7" s="81">
        <v>24</v>
      </c>
      <c r="M7" s="81">
        <v>6</v>
      </c>
      <c r="N7" s="91">
        <v>2</v>
      </c>
      <c r="O7" s="92">
        <v>0</v>
      </c>
      <c r="P7" s="93">
        <f>N7+O7</f>
        <v>2</v>
      </c>
      <c r="Q7" s="82">
        <f>IFERROR(P7/M7,"-")</f>
        <v>0.33333333333333</v>
      </c>
      <c r="R7" s="81">
        <v>0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0.5</v>
      </c>
      <c r="X7" s="186">
        <v>13000</v>
      </c>
      <c r="Y7" s="187">
        <f>IFERROR(X7/P7,"-")</f>
        <v>6500</v>
      </c>
      <c r="Z7" s="187">
        <f>IFERROR(X7/V7,"-")</f>
        <v>13000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0.5</v>
      </c>
      <c r="BG7" s="112">
        <v>1</v>
      </c>
      <c r="BH7" s="114">
        <f>IFERROR(BG7/BE7,"-")</f>
        <v>1</v>
      </c>
      <c r="BI7" s="115">
        <v>13000</v>
      </c>
      <c r="BJ7" s="116">
        <f>IFERROR(BI7/BE7,"-")</f>
        <v>13000</v>
      </c>
      <c r="BK7" s="117"/>
      <c r="BL7" s="117"/>
      <c r="BM7" s="117">
        <v>1</v>
      </c>
      <c r="BN7" s="119">
        <v>1</v>
      </c>
      <c r="BO7" s="120">
        <f>IF(P7=0,"",IF(BN7=0,"",(BN7/P7)))</f>
        <v>0.5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13000</v>
      </c>
      <c r="CQ7" s="141">
        <v>13000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5.68</v>
      </c>
      <c r="B8" s="203" t="s">
        <v>69</v>
      </c>
      <c r="C8" s="203" t="s">
        <v>70</v>
      </c>
      <c r="D8" s="203" t="s">
        <v>62</v>
      </c>
      <c r="E8" s="203"/>
      <c r="F8" s="203" t="s">
        <v>63</v>
      </c>
      <c r="G8" s="203" t="s">
        <v>71</v>
      </c>
      <c r="H8" s="90" t="s">
        <v>65</v>
      </c>
      <c r="I8" s="90" t="s">
        <v>72</v>
      </c>
      <c r="J8" s="188">
        <v>75000</v>
      </c>
      <c r="K8" s="81">
        <v>20</v>
      </c>
      <c r="L8" s="81">
        <v>0</v>
      </c>
      <c r="M8" s="81">
        <v>46</v>
      </c>
      <c r="N8" s="91">
        <v>4</v>
      </c>
      <c r="O8" s="92">
        <v>0</v>
      </c>
      <c r="P8" s="93">
        <f>N8+O8</f>
        <v>4</v>
      </c>
      <c r="Q8" s="82">
        <f>IFERROR(P8/M8,"-")</f>
        <v>0.08695652173913</v>
      </c>
      <c r="R8" s="81">
        <v>1</v>
      </c>
      <c r="S8" s="81">
        <v>2</v>
      </c>
      <c r="T8" s="82">
        <f>IFERROR(S8/(O8+P8),"-")</f>
        <v>0.5</v>
      </c>
      <c r="U8" s="182">
        <f>IFERROR(J8/SUM(P8:P9),"-")</f>
        <v>4166.6666666667</v>
      </c>
      <c r="V8" s="84">
        <v>1</v>
      </c>
      <c r="W8" s="82">
        <f>IF(P8=0,"-",V8/P8)</f>
        <v>0.25</v>
      </c>
      <c r="X8" s="186">
        <v>3000</v>
      </c>
      <c r="Y8" s="187">
        <f>IFERROR(X8/P8,"-")</f>
        <v>750</v>
      </c>
      <c r="Z8" s="187">
        <f>IFERROR(X8/V8,"-")</f>
        <v>3000</v>
      </c>
      <c r="AA8" s="188">
        <f>SUM(X8:X9)-SUM(J8:J9)</f>
        <v>351000</v>
      </c>
      <c r="AB8" s="85">
        <f>SUM(X8:X9)/SUM(J8:J9)</f>
        <v>5.68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0.75</v>
      </c>
      <c r="BP8" s="121">
        <v>1</v>
      </c>
      <c r="BQ8" s="122">
        <f>IFERROR(BP8/BN8,"-")</f>
        <v>0.33333333333333</v>
      </c>
      <c r="BR8" s="123">
        <v>3000</v>
      </c>
      <c r="BS8" s="124">
        <f>IFERROR(BR8/BN8,"-")</f>
        <v>1000</v>
      </c>
      <c r="BT8" s="125">
        <v>1</v>
      </c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3000</v>
      </c>
      <c r="CQ8" s="141">
        <v>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79</v>
      </c>
      <c r="L9" s="81">
        <v>50</v>
      </c>
      <c r="M9" s="81">
        <v>38</v>
      </c>
      <c r="N9" s="91">
        <v>14</v>
      </c>
      <c r="O9" s="92">
        <v>0</v>
      </c>
      <c r="P9" s="93">
        <f>N9+O9</f>
        <v>14</v>
      </c>
      <c r="Q9" s="82">
        <f>IFERROR(P9/M9,"-")</f>
        <v>0.36842105263158</v>
      </c>
      <c r="R9" s="81">
        <v>8</v>
      </c>
      <c r="S9" s="81">
        <v>0</v>
      </c>
      <c r="T9" s="82">
        <f>IFERROR(S9/(O9+P9),"-")</f>
        <v>0</v>
      </c>
      <c r="U9" s="182"/>
      <c r="V9" s="84">
        <v>5</v>
      </c>
      <c r="W9" s="82">
        <f>IF(P9=0,"-",V9/P9)</f>
        <v>0.35714285714286</v>
      </c>
      <c r="X9" s="186">
        <v>423000</v>
      </c>
      <c r="Y9" s="187">
        <f>IFERROR(X9/P9,"-")</f>
        <v>30214.285714286</v>
      </c>
      <c r="Z9" s="187">
        <f>IFERROR(X9/V9,"-")</f>
        <v>84600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3</v>
      </c>
      <c r="AN9" s="101">
        <f>IF(P9=0,"",IF(AM9=0,"",(AM9/P9)))</f>
        <v>0.21428571428571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0.071428571428571</v>
      </c>
      <c r="AX9" s="106">
        <v>1</v>
      </c>
      <c r="AY9" s="108">
        <f>IFERROR(AX9/AV9,"-")</f>
        <v>1</v>
      </c>
      <c r="AZ9" s="109">
        <v>8000</v>
      </c>
      <c r="BA9" s="110">
        <f>IFERROR(AZ9/AV9,"-")</f>
        <v>8000</v>
      </c>
      <c r="BB9" s="111"/>
      <c r="BC9" s="111">
        <v>1</v>
      </c>
      <c r="BD9" s="111"/>
      <c r="BE9" s="112">
        <v>3</v>
      </c>
      <c r="BF9" s="113">
        <f>IF(P9=0,"",IF(BE9=0,"",(BE9/P9)))</f>
        <v>0.21428571428571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0.21428571428571</v>
      </c>
      <c r="BP9" s="121">
        <v>2</v>
      </c>
      <c r="BQ9" s="122">
        <f>IFERROR(BP9/BN9,"-")</f>
        <v>0.66666666666667</v>
      </c>
      <c r="BR9" s="123">
        <v>86000</v>
      </c>
      <c r="BS9" s="124">
        <f>IFERROR(BR9/BN9,"-")</f>
        <v>28666.666666667</v>
      </c>
      <c r="BT9" s="125">
        <v>1</v>
      </c>
      <c r="BU9" s="125"/>
      <c r="BV9" s="125">
        <v>1</v>
      </c>
      <c r="BW9" s="126">
        <v>3</v>
      </c>
      <c r="BX9" s="127">
        <f>IF(P9=0,"",IF(BW9=0,"",(BW9/P9)))</f>
        <v>0.21428571428571</v>
      </c>
      <c r="BY9" s="128">
        <v>1</v>
      </c>
      <c r="BZ9" s="129">
        <f>IFERROR(BY9/BW9,"-")</f>
        <v>0.33333333333333</v>
      </c>
      <c r="CA9" s="130">
        <v>238000</v>
      </c>
      <c r="CB9" s="131">
        <f>IFERROR(CA9/BW9,"-")</f>
        <v>79333.333333333</v>
      </c>
      <c r="CC9" s="132"/>
      <c r="CD9" s="132"/>
      <c r="CE9" s="132">
        <v>1</v>
      </c>
      <c r="CF9" s="133">
        <v>1</v>
      </c>
      <c r="CG9" s="134">
        <f>IF(P9=0,"",IF(CF9=0,"",(CF9/P9)))</f>
        <v>0.071428571428571</v>
      </c>
      <c r="CH9" s="135">
        <v>1</v>
      </c>
      <c r="CI9" s="136">
        <f>IFERROR(CH9/CF9,"-")</f>
        <v>1</v>
      </c>
      <c r="CJ9" s="137">
        <v>91000</v>
      </c>
      <c r="CK9" s="138">
        <f>IFERROR(CJ9/CF9,"-")</f>
        <v>91000</v>
      </c>
      <c r="CL9" s="139"/>
      <c r="CM9" s="139"/>
      <c r="CN9" s="139">
        <v>1</v>
      </c>
      <c r="CO9" s="140">
        <v>5</v>
      </c>
      <c r="CP9" s="141">
        <v>423000</v>
      </c>
      <c r="CQ9" s="141">
        <v>238000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0.25</v>
      </c>
      <c r="B10" s="203" t="s">
        <v>74</v>
      </c>
      <c r="C10" s="203" t="s">
        <v>61</v>
      </c>
      <c r="D10" s="203" t="s">
        <v>75</v>
      </c>
      <c r="E10" s="203"/>
      <c r="F10" s="203" t="s">
        <v>63</v>
      </c>
      <c r="G10" s="203" t="s">
        <v>76</v>
      </c>
      <c r="H10" s="90" t="s">
        <v>77</v>
      </c>
      <c r="I10" s="90" t="s">
        <v>78</v>
      </c>
      <c r="J10" s="188">
        <v>40000</v>
      </c>
      <c r="K10" s="81">
        <v>5</v>
      </c>
      <c r="L10" s="81">
        <v>0</v>
      </c>
      <c r="M10" s="81">
        <v>23</v>
      </c>
      <c r="N10" s="91">
        <v>1</v>
      </c>
      <c r="O10" s="92">
        <v>0</v>
      </c>
      <c r="P10" s="93">
        <f>N10+O10</f>
        <v>1</v>
      </c>
      <c r="Q10" s="82">
        <f>IFERROR(P10/M10,"-")</f>
        <v>0.043478260869565</v>
      </c>
      <c r="R10" s="81">
        <v>0</v>
      </c>
      <c r="S10" s="81">
        <v>1</v>
      </c>
      <c r="T10" s="82">
        <f>IFERROR(S10/(O10+P10),"-")</f>
        <v>1</v>
      </c>
      <c r="U10" s="182">
        <f>IFERROR(J10/SUM(P10:P11),"-")</f>
        <v>6666.6666666667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-30000</v>
      </c>
      <c r="AB10" s="85">
        <f>SUM(X10:X11)/SUM(J10:J11)</f>
        <v>0.25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1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36</v>
      </c>
      <c r="L11" s="81">
        <v>19</v>
      </c>
      <c r="M11" s="81">
        <v>21</v>
      </c>
      <c r="N11" s="91">
        <v>4</v>
      </c>
      <c r="O11" s="92">
        <v>1</v>
      </c>
      <c r="P11" s="93">
        <f>N11+O11</f>
        <v>5</v>
      </c>
      <c r="Q11" s="82">
        <f>IFERROR(P11/M11,"-")</f>
        <v>0.23809523809524</v>
      </c>
      <c r="R11" s="81">
        <v>0</v>
      </c>
      <c r="S11" s="81">
        <v>2</v>
      </c>
      <c r="T11" s="82">
        <f>IFERROR(S11/(O11+P11),"-")</f>
        <v>0.33333333333333</v>
      </c>
      <c r="U11" s="182"/>
      <c r="V11" s="84">
        <v>1</v>
      </c>
      <c r="W11" s="82">
        <f>IF(P11=0,"-",V11/P11)</f>
        <v>0.2</v>
      </c>
      <c r="X11" s="186">
        <v>10000</v>
      </c>
      <c r="Y11" s="187">
        <f>IFERROR(X11/P11,"-")</f>
        <v>2000</v>
      </c>
      <c r="Z11" s="187">
        <f>IFERROR(X11/V11,"-")</f>
        <v>10000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2</v>
      </c>
      <c r="AW11" s="107">
        <f>IF(P11=0,"",IF(AV11=0,"",(AV11/P11)))</f>
        <v>0.4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2</v>
      </c>
      <c r="BO11" s="120">
        <f>IF(P11=0,"",IF(BN11=0,"",(BN11/P11)))</f>
        <v>0.4</v>
      </c>
      <c r="BP11" s="121">
        <v>1</v>
      </c>
      <c r="BQ11" s="122">
        <f>IFERROR(BP11/BN11,"-")</f>
        <v>0.5</v>
      </c>
      <c r="BR11" s="123">
        <v>10000</v>
      </c>
      <c r="BS11" s="124">
        <f>IFERROR(BR11/BN11,"-")</f>
        <v>5000</v>
      </c>
      <c r="BT11" s="125"/>
      <c r="BU11" s="125">
        <v>1</v>
      </c>
      <c r="BV11" s="125"/>
      <c r="BW11" s="126">
        <v>1</v>
      </c>
      <c r="BX11" s="127">
        <f>IF(P11=0,"",IF(BW11=0,"",(BW11/P11)))</f>
        <v>0.2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10000</v>
      </c>
      <c r="CQ11" s="141">
        <v>10000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0.41818181818182</v>
      </c>
      <c r="B12" s="203" t="s">
        <v>80</v>
      </c>
      <c r="C12" s="203" t="s">
        <v>81</v>
      </c>
      <c r="D12" s="203" t="s">
        <v>75</v>
      </c>
      <c r="E12" s="203"/>
      <c r="F12" s="203" t="s">
        <v>63</v>
      </c>
      <c r="G12" s="203" t="s">
        <v>82</v>
      </c>
      <c r="H12" s="90" t="s">
        <v>83</v>
      </c>
      <c r="I12" s="90" t="s">
        <v>78</v>
      </c>
      <c r="J12" s="188">
        <v>55000</v>
      </c>
      <c r="K12" s="81">
        <v>2</v>
      </c>
      <c r="L12" s="81">
        <v>0</v>
      </c>
      <c r="M12" s="81">
        <v>12</v>
      </c>
      <c r="N12" s="91">
        <v>1</v>
      </c>
      <c r="O12" s="92">
        <v>0</v>
      </c>
      <c r="P12" s="93">
        <f>N12+O12</f>
        <v>1</v>
      </c>
      <c r="Q12" s="82">
        <f>IFERROR(P12/M12,"-")</f>
        <v>0.083333333333333</v>
      </c>
      <c r="R12" s="81">
        <v>0</v>
      </c>
      <c r="S12" s="81">
        <v>0</v>
      </c>
      <c r="T12" s="82">
        <f>IFERROR(S12/(O12+P12),"-")</f>
        <v>0</v>
      </c>
      <c r="U12" s="182">
        <f>IFERROR(J12/SUM(P12:P13),"-")</f>
        <v>9166.6666666667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-32000</v>
      </c>
      <c r="AB12" s="85">
        <f>SUM(X12:X13)/SUM(J12:J13)</f>
        <v>0.41818181818182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1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84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16</v>
      </c>
      <c r="L13" s="81">
        <v>12</v>
      </c>
      <c r="M13" s="81">
        <v>14</v>
      </c>
      <c r="N13" s="91">
        <v>5</v>
      </c>
      <c r="O13" s="92">
        <v>0</v>
      </c>
      <c r="P13" s="93">
        <f>N13+O13</f>
        <v>5</v>
      </c>
      <c r="Q13" s="82">
        <f>IFERROR(P13/M13,"-")</f>
        <v>0.35714285714286</v>
      </c>
      <c r="R13" s="81">
        <v>1</v>
      </c>
      <c r="S13" s="81">
        <v>1</v>
      </c>
      <c r="T13" s="82">
        <f>IFERROR(S13/(O13+P13),"-")</f>
        <v>0.2</v>
      </c>
      <c r="U13" s="182"/>
      <c r="V13" s="84">
        <v>2</v>
      </c>
      <c r="W13" s="82">
        <f>IF(P13=0,"-",V13/P13)</f>
        <v>0.4</v>
      </c>
      <c r="X13" s="186">
        <v>23000</v>
      </c>
      <c r="Y13" s="187">
        <f>IFERROR(X13/P13,"-")</f>
        <v>4600</v>
      </c>
      <c r="Z13" s="187">
        <f>IFERROR(X13/V13,"-")</f>
        <v>11500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0.2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2</v>
      </c>
      <c r="BO13" s="120">
        <f>IF(P13=0,"",IF(BN13=0,"",(BN13/P13)))</f>
        <v>0.4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0.4</v>
      </c>
      <c r="BY13" s="128">
        <v>2</v>
      </c>
      <c r="BZ13" s="129">
        <f>IFERROR(BY13/BW13,"-")</f>
        <v>1</v>
      </c>
      <c r="CA13" s="130">
        <v>23000</v>
      </c>
      <c r="CB13" s="131">
        <f>IFERROR(CA13/BW13,"-")</f>
        <v>11500</v>
      </c>
      <c r="CC13" s="132">
        <v>1</v>
      </c>
      <c r="CD13" s="132">
        <v>1</v>
      </c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23000</v>
      </c>
      <c r="CQ13" s="141">
        <v>20000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0.066666666666667</v>
      </c>
      <c r="B14" s="203" t="s">
        <v>85</v>
      </c>
      <c r="C14" s="203" t="s">
        <v>86</v>
      </c>
      <c r="D14" s="203" t="s">
        <v>87</v>
      </c>
      <c r="E14" s="203"/>
      <c r="F14" s="203" t="s">
        <v>63</v>
      </c>
      <c r="G14" s="203" t="s">
        <v>88</v>
      </c>
      <c r="H14" s="90" t="s">
        <v>83</v>
      </c>
      <c r="I14" s="90" t="s">
        <v>89</v>
      </c>
      <c r="J14" s="188">
        <v>75000</v>
      </c>
      <c r="K14" s="81">
        <v>1</v>
      </c>
      <c r="L14" s="81">
        <v>0</v>
      </c>
      <c r="M14" s="81">
        <v>9</v>
      </c>
      <c r="N14" s="91">
        <v>0</v>
      </c>
      <c r="O14" s="92">
        <v>0</v>
      </c>
      <c r="P14" s="93">
        <f>N14+O14</f>
        <v>0</v>
      </c>
      <c r="Q14" s="82">
        <f>IFERROR(P14/M14,"-")</f>
        <v>0</v>
      </c>
      <c r="R14" s="81">
        <v>0</v>
      </c>
      <c r="S14" s="81">
        <v>0</v>
      </c>
      <c r="T14" s="82" t="str">
        <f>IFERROR(S14/(O14+P14),"-")</f>
        <v>-</v>
      </c>
      <c r="U14" s="182">
        <f>IFERROR(J14/SUM(P14:P15),"-")</f>
        <v>75000</v>
      </c>
      <c r="V14" s="84">
        <v>0</v>
      </c>
      <c r="W14" s="82" t="str">
        <f>IF(P14=0,"-",V14/P14)</f>
        <v>-</v>
      </c>
      <c r="X14" s="186">
        <v>0</v>
      </c>
      <c r="Y14" s="187" t="str">
        <f>IFERROR(X14/P14,"-")</f>
        <v>-</v>
      </c>
      <c r="Z14" s="187" t="str">
        <f>IFERROR(X14/V14,"-")</f>
        <v>-</v>
      </c>
      <c r="AA14" s="188">
        <f>SUM(X14:X15)-SUM(J14:J15)</f>
        <v>-70000</v>
      </c>
      <c r="AB14" s="85">
        <f>SUM(X14:X15)/SUM(J14:J15)</f>
        <v>0.066666666666667</v>
      </c>
      <c r="AC14" s="79"/>
      <c r="AD14" s="94"/>
      <c r="AE14" s="95" t="str">
        <f>IF(P14=0,"",IF(AD14=0,"",(AD14/P14)))</f>
        <v/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 t="str">
        <f>IF(P14=0,"",IF(AM14=0,"",(AM14/P14)))</f>
        <v/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 t="str">
        <f>IF(P14=0,"",IF(AV14=0,"",(AV14/P14)))</f>
        <v/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 t="str">
        <f>IF(P14=0,"",IF(BE14=0,"",(BE14/P14)))</f>
        <v/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 t="str">
        <f>IF(P14=0,"",IF(BN14=0,"",(BN14/P14)))</f>
        <v/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 t="str">
        <f>IF(P14=0,"",IF(BW14=0,"",(BW14/P14)))</f>
        <v/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 t="str">
        <f>IF(P14=0,"",IF(CF14=0,"",(CF14/P14)))</f>
        <v/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/>
      <c r="E15" s="203"/>
      <c r="F15" s="203" t="s">
        <v>68</v>
      </c>
      <c r="G15" s="203"/>
      <c r="H15" s="90"/>
      <c r="I15" s="90"/>
      <c r="J15" s="188"/>
      <c r="K15" s="81">
        <v>9</v>
      </c>
      <c r="L15" s="81">
        <v>3</v>
      </c>
      <c r="M15" s="81">
        <v>1</v>
      </c>
      <c r="N15" s="91">
        <v>1</v>
      </c>
      <c r="O15" s="92">
        <v>0</v>
      </c>
      <c r="P15" s="93">
        <f>N15+O15</f>
        <v>1</v>
      </c>
      <c r="Q15" s="82">
        <f>IFERROR(P15/M15,"-")</f>
        <v>1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1</v>
      </c>
      <c r="W15" s="82">
        <f>IF(P15=0,"-",V15/P15)</f>
        <v>1</v>
      </c>
      <c r="X15" s="186">
        <v>5000</v>
      </c>
      <c r="Y15" s="187">
        <f>IFERROR(X15/P15,"-")</f>
        <v>5000</v>
      </c>
      <c r="Z15" s="187">
        <f>IFERROR(X15/V15,"-")</f>
        <v>5000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1</v>
      </c>
      <c r="AO15" s="100">
        <v>1</v>
      </c>
      <c r="AP15" s="102">
        <f>IFERROR(AP15/AM15,"-")</f>
        <v>0</v>
      </c>
      <c r="AQ15" s="103">
        <v>5000</v>
      </c>
      <c r="AR15" s="104">
        <f>IFERROR(AQ15/AM15,"-")</f>
        <v>5000</v>
      </c>
      <c r="AS15" s="105">
        <v>1</v>
      </c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5000</v>
      </c>
      <c r="CQ15" s="141">
        <v>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6.1304</v>
      </c>
      <c r="B16" s="203" t="s">
        <v>91</v>
      </c>
      <c r="C16" s="203" t="s">
        <v>70</v>
      </c>
      <c r="D16" s="203" t="s">
        <v>75</v>
      </c>
      <c r="E16" s="203"/>
      <c r="F16" s="203" t="s">
        <v>63</v>
      </c>
      <c r="G16" s="203" t="s">
        <v>92</v>
      </c>
      <c r="H16" s="90" t="s">
        <v>83</v>
      </c>
      <c r="I16" s="90" t="s">
        <v>93</v>
      </c>
      <c r="J16" s="188">
        <v>75000</v>
      </c>
      <c r="K16" s="81">
        <v>47</v>
      </c>
      <c r="L16" s="81">
        <v>0</v>
      </c>
      <c r="M16" s="81">
        <v>146</v>
      </c>
      <c r="N16" s="91">
        <v>16</v>
      </c>
      <c r="O16" s="92">
        <v>1</v>
      </c>
      <c r="P16" s="93">
        <f>N16+O16</f>
        <v>17</v>
      </c>
      <c r="Q16" s="82">
        <f>IFERROR(P16/M16,"-")</f>
        <v>0.11643835616438</v>
      </c>
      <c r="R16" s="81">
        <v>2</v>
      </c>
      <c r="S16" s="81">
        <v>5</v>
      </c>
      <c r="T16" s="82">
        <f>IFERROR(S16/(O16+P16),"-")</f>
        <v>0.27777777777778</v>
      </c>
      <c r="U16" s="182">
        <f>IFERROR(J16/SUM(P16:P17),"-")</f>
        <v>1595.7446808511</v>
      </c>
      <c r="V16" s="84">
        <v>4</v>
      </c>
      <c r="W16" s="82">
        <f>IF(P16=0,"-",V16/P16)</f>
        <v>0.23529411764706</v>
      </c>
      <c r="X16" s="186">
        <v>39780</v>
      </c>
      <c r="Y16" s="187">
        <f>IFERROR(X16/P16,"-")</f>
        <v>2340</v>
      </c>
      <c r="Z16" s="187">
        <f>IFERROR(X16/V16,"-")</f>
        <v>9945</v>
      </c>
      <c r="AA16" s="188">
        <f>SUM(X16:X17)-SUM(J16:J17)</f>
        <v>384780</v>
      </c>
      <c r="AB16" s="85">
        <f>SUM(X16:X17)/SUM(J16:J17)</f>
        <v>6.1304</v>
      </c>
      <c r="AC16" s="79"/>
      <c r="AD16" s="94">
        <v>1</v>
      </c>
      <c r="AE16" s="95">
        <f>IF(P16=0,"",IF(AD16=0,"",(AD16/P16)))</f>
        <v>0.058823529411765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>
        <v>2</v>
      </c>
      <c r="AN16" s="101">
        <f>IF(P16=0,"",IF(AM16=0,"",(AM16/P16)))</f>
        <v>0.11764705882353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7</v>
      </c>
      <c r="BF16" s="113">
        <f>IF(P16=0,"",IF(BE16=0,"",(BE16/P16)))</f>
        <v>0.41176470588235</v>
      </c>
      <c r="BG16" s="112">
        <v>2</v>
      </c>
      <c r="BH16" s="114">
        <f>IFERROR(BG16/BE16,"-")</f>
        <v>0.28571428571429</v>
      </c>
      <c r="BI16" s="115">
        <v>23780</v>
      </c>
      <c r="BJ16" s="116">
        <f>IFERROR(BI16/BE16,"-")</f>
        <v>3397.1428571429</v>
      </c>
      <c r="BK16" s="117">
        <v>1</v>
      </c>
      <c r="BL16" s="117"/>
      <c r="BM16" s="117">
        <v>1</v>
      </c>
      <c r="BN16" s="119">
        <v>4</v>
      </c>
      <c r="BO16" s="120">
        <f>IF(P16=0,"",IF(BN16=0,"",(BN16/P16)))</f>
        <v>0.23529411764706</v>
      </c>
      <c r="BP16" s="121">
        <v>1</v>
      </c>
      <c r="BQ16" s="122">
        <f>IFERROR(BP16/BN16,"-")</f>
        <v>0.25</v>
      </c>
      <c r="BR16" s="123">
        <v>3000</v>
      </c>
      <c r="BS16" s="124">
        <f>IFERROR(BR16/BN16,"-")</f>
        <v>750</v>
      </c>
      <c r="BT16" s="125">
        <v>1</v>
      </c>
      <c r="BU16" s="125"/>
      <c r="BV16" s="125"/>
      <c r="BW16" s="126">
        <v>3</v>
      </c>
      <c r="BX16" s="127">
        <f>IF(P16=0,"",IF(BW16=0,"",(BW16/P16)))</f>
        <v>0.17647058823529</v>
      </c>
      <c r="BY16" s="128">
        <v>1</v>
      </c>
      <c r="BZ16" s="129">
        <f>IFERROR(BY16/BW16,"-")</f>
        <v>0.33333333333333</v>
      </c>
      <c r="CA16" s="130">
        <v>13000</v>
      </c>
      <c r="CB16" s="131">
        <f>IFERROR(CA16/BW16,"-")</f>
        <v>4333.3333333333</v>
      </c>
      <c r="CC16" s="132"/>
      <c r="CD16" s="132"/>
      <c r="CE16" s="132">
        <v>1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4</v>
      </c>
      <c r="CP16" s="141">
        <v>39780</v>
      </c>
      <c r="CQ16" s="141">
        <v>13780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94</v>
      </c>
      <c r="C17" s="203"/>
      <c r="D17" s="203"/>
      <c r="E17" s="203"/>
      <c r="F17" s="203" t="s">
        <v>68</v>
      </c>
      <c r="G17" s="203"/>
      <c r="H17" s="90"/>
      <c r="I17" s="90"/>
      <c r="J17" s="188"/>
      <c r="K17" s="81">
        <v>189</v>
      </c>
      <c r="L17" s="81">
        <v>114</v>
      </c>
      <c r="M17" s="81">
        <v>173</v>
      </c>
      <c r="N17" s="91">
        <v>30</v>
      </c>
      <c r="O17" s="92">
        <v>0</v>
      </c>
      <c r="P17" s="93">
        <f>N17+O17</f>
        <v>30</v>
      </c>
      <c r="Q17" s="82">
        <f>IFERROR(P17/M17,"-")</f>
        <v>0.17341040462428</v>
      </c>
      <c r="R17" s="81">
        <v>12</v>
      </c>
      <c r="S17" s="81">
        <v>5</v>
      </c>
      <c r="T17" s="82">
        <f>IFERROR(S17/(O17+P17),"-")</f>
        <v>0.16666666666667</v>
      </c>
      <c r="U17" s="182"/>
      <c r="V17" s="84">
        <v>9</v>
      </c>
      <c r="W17" s="82">
        <f>IF(P17=0,"-",V17/P17)</f>
        <v>0.3</v>
      </c>
      <c r="X17" s="186">
        <v>420000</v>
      </c>
      <c r="Y17" s="187">
        <f>IFERROR(X17/P17,"-")</f>
        <v>14000</v>
      </c>
      <c r="Z17" s="187">
        <f>IFERROR(X17/V17,"-")</f>
        <v>46666.666666667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2</v>
      </c>
      <c r="AN17" s="101">
        <f>IF(P17=0,"",IF(AM17=0,"",(AM17/P17)))</f>
        <v>0.066666666666667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>
        <v>2</v>
      </c>
      <c r="AW17" s="107">
        <f>IF(P17=0,"",IF(AV17=0,"",(AV17/P17)))</f>
        <v>0.066666666666667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4</v>
      </c>
      <c r="BF17" s="113">
        <f>IF(P17=0,"",IF(BE17=0,"",(BE17/P17)))</f>
        <v>0.13333333333333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15</v>
      </c>
      <c r="BO17" s="120">
        <f>IF(P17=0,"",IF(BN17=0,"",(BN17/P17)))</f>
        <v>0.5</v>
      </c>
      <c r="BP17" s="121">
        <v>5</v>
      </c>
      <c r="BQ17" s="122">
        <f>IFERROR(BP17/BN17,"-")</f>
        <v>0.33333333333333</v>
      </c>
      <c r="BR17" s="123">
        <v>319000</v>
      </c>
      <c r="BS17" s="124">
        <f>IFERROR(BR17/BN17,"-")</f>
        <v>21266.666666667</v>
      </c>
      <c r="BT17" s="125">
        <v>1</v>
      </c>
      <c r="BU17" s="125">
        <v>1</v>
      </c>
      <c r="BV17" s="125">
        <v>3</v>
      </c>
      <c r="BW17" s="126">
        <v>7</v>
      </c>
      <c r="BX17" s="127">
        <f>IF(P17=0,"",IF(BW17=0,"",(BW17/P17)))</f>
        <v>0.23333333333333</v>
      </c>
      <c r="BY17" s="128">
        <v>4</v>
      </c>
      <c r="BZ17" s="129">
        <f>IFERROR(BY17/BW17,"-")</f>
        <v>0.57142857142857</v>
      </c>
      <c r="CA17" s="130">
        <v>101000</v>
      </c>
      <c r="CB17" s="131">
        <f>IFERROR(CA17/BW17,"-")</f>
        <v>14428.571428571</v>
      </c>
      <c r="CC17" s="132">
        <v>3</v>
      </c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9</v>
      </c>
      <c r="CP17" s="141">
        <v>420000</v>
      </c>
      <c r="CQ17" s="141">
        <v>138000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0.63636363636364</v>
      </c>
      <c r="B18" s="203" t="s">
        <v>95</v>
      </c>
      <c r="C18" s="203" t="s">
        <v>96</v>
      </c>
      <c r="D18" s="203" t="s">
        <v>75</v>
      </c>
      <c r="E18" s="203"/>
      <c r="F18" s="203" t="s">
        <v>63</v>
      </c>
      <c r="G18" s="203" t="s">
        <v>97</v>
      </c>
      <c r="H18" s="90" t="s">
        <v>83</v>
      </c>
      <c r="I18" s="90" t="s">
        <v>93</v>
      </c>
      <c r="J18" s="188">
        <v>55000</v>
      </c>
      <c r="K18" s="81">
        <v>10</v>
      </c>
      <c r="L18" s="81">
        <v>0</v>
      </c>
      <c r="M18" s="81">
        <v>22</v>
      </c>
      <c r="N18" s="91">
        <v>2</v>
      </c>
      <c r="O18" s="92">
        <v>0</v>
      </c>
      <c r="P18" s="93">
        <f>N18+O18</f>
        <v>2</v>
      </c>
      <c r="Q18" s="82">
        <f>IFERROR(P18/M18,"-")</f>
        <v>0.090909090909091</v>
      </c>
      <c r="R18" s="81">
        <v>0</v>
      </c>
      <c r="S18" s="81">
        <v>1</v>
      </c>
      <c r="T18" s="82">
        <f>IFERROR(S18/(O18+P18),"-")</f>
        <v>0.5</v>
      </c>
      <c r="U18" s="182">
        <f>IFERROR(J18/SUM(P18:P19),"-")</f>
        <v>7857.1428571429</v>
      </c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>
        <f>SUM(X18:X19)-SUM(J18:J19)</f>
        <v>-20000</v>
      </c>
      <c r="AB18" s="85">
        <f>SUM(X18:X19)/SUM(J18:J19)</f>
        <v>0.63636363636364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0.5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1</v>
      </c>
      <c r="AW18" s="107">
        <f>IF(P18=0,"",IF(AV18=0,"",(AV18/P18)))</f>
        <v>0.5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98</v>
      </c>
      <c r="C19" s="203"/>
      <c r="D19" s="203"/>
      <c r="E19" s="203"/>
      <c r="F19" s="203" t="s">
        <v>68</v>
      </c>
      <c r="G19" s="203"/>
      <c r="H19" s="90"/>
      <c r="I19" s="90"/>
      <c r="J19" s="188"/>
      <c r="K19" s="81">
        <v>86</v>
      </c>
      <c r="L19" s="81">
        <v>24</v>
      </c>
      <c r="M19" s="81">
        <v>11</v>
      </c>
      <c r="N19" s="91">
        <v>5</v>
      </c>
      <c r="O19" s="92">
        <v>0</v>
      </c>
      <c r="P19" s="93">
        <f>N19+O19</f>
        <v>5</v>
      </c>
      <c r="Q19" s="82">
        <f>IFERROR(P19/M19,"-")</f>
        <v>0.45454545454545</v>
      </c>
      <c r="R19" s="81">
        <v>1</v>
      </c>
      <c r="S19" s="81">
        <v>2</v>
      </c>
      <c r="T19" s="82">
        <f>IFERROR(S19/(O19+P19),"-")</f>
        <v>0.4</v>
      </c>
      <c r="U19" s="182"/>
      <c r="V19" s="84">
        <v>1</v>
      </c>
      <c r="W19" s="82">
        <f>IF(P19=0,"-",V19/P19)</f>
        <v>0.2</v>
      </c>
      <c r="X19" s="186">
        <v>35000</v>
      </c>
      <c r="Y19" s="187">
        <f>IFERROR(X19/P19,"-")</f>
        <v>7000</v>
      </c>
      <c r="Z19" s="187">
        <f>IFERROR(X19/V19,"-")</f>
        <v>35000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0.2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1</v>
      </c>
      <c r="BO19" s="120">
        <f>IF(P19=0,"",IF(BN19=0,"",(BN19/P19)))</f>
        <v>0.2</v>
      </c>
      <c r="BP19" s="121">
        <v>1</v>
      </c>
      <c r="BQ19" s="122">
        <f>IFERROR(BP19/BN19,"-")</f>
        <v>1</v>
      </c>
      <c r="BR19" s="123">
        <v>35000</v>
      </c>
      <c r="BS19" s="124">
        <f>IFERROR(BR19/BN19,"-")</f>
        <v>35000</v>
      </c>
      <c r="BT19" s="125"/>
      <c r="BU19" s="125"/>
      <c r="BV19" s="125">
        <v>1</v>
      </c>
      <c r="BW19" s="126">
        <v>2</v>
      </c>
      <c r="BX19" s="127">
        <f>IF(P19=0,"",IF(BW19=0,"",(BW19/P19)))</f>
        <v>0.4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>
        <v>1</v>
      </c>
      <c r="CG19" s="134">
        <f>IF(P19=0,"",IF(CF19=0,"",(CF19/P19)))</f>
        <v>0.2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1</v>
      </c>
      <c r="CP19" s="141">
        <v>35000</v>
      </c>
      <c r="CQ19" s="141">
        <v>35000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0.75</v>
      </c>
      <c r="B20" s="203" t="s">
        <v>99</v>
      </c>
      <c r="C20" s="203" t="s">
        <v>100</v>
      </c>
      <c r="D20" s="203" t="s">
        <v>87</v>
      </c>
      <c r="E20" s="203"/>
      <c r="F20" s="203" t="s">
        <v>63</v>
      </c>
      <c r="G20" s="203" t="s">
        <v>101</v>
      </c>
      <c r="H20" s="90" t="s">
        <v>83</v>
      </c>
      <c r="I20" s="90" t="s">
        <v>102</v>
      </c>
      <c r="J20" s="188">
        <v>80000</v>
      </c>
      <c r="K20" s="81">
        <v>10</v>
      </c>
      <c r="L20" s="81">
        <v>0</v>
      </c>
      <c r="M20" s="81">
        <v>27</v>
      </c>
      <c r="N20" s="91">
        <v>4</v>
      </c>
      <c r="O20" s="92">
        <v>0</v>
      </c>
      <c r="P20" s="93">
        <f>N20+O20</f>
        <v>4</v>
      </c>
      <c r="Q20" s="82">
        <f>IFERROR(P20/M20,"-")</f>
        <v>0.14814814814815</v>
      </c>
      <c r="R20" s="81">
        <v>3</v>
      </c>
      <c r="S20" s="81">
        <v>0</v>
      </c>
      <c r="T20" s="82">
        <f>IFERROR(S20/(O20+P20),"-")</f>
        <v>0</v>
      </c>
      <c r="U20" s="182">
        <f>IFERROR(J20/SUM(P20:P21),"-")</f>
        <v>5714.2857142857</v>
      </c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>
        <f>SUM(X20:X21)-SUM(J20:J21)</f>
        <v>-20000</v>
      </c>
      <c r="AB20" s="85">
        <f>SUM(X20:X21)/SUM(J20:J21)</f>
        <v>0.75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2</v>
      </c>
      <c r="AN20" s="101">
        <f>IF(P20=0,"",IF(AM20=0,"",(AM20/P20)))</f>
        <v>0.5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0.25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0.25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103</v>
      </c>
      <c r="C21" s="203"/>
      <c r="D21" s="203"/>
      <c r="E21" s="203"/>
      <c r="F21" s="203" t="s">
        <v>68</v>
      </c>
      <c r="G21" s="203"/>
      <c r="H21" s="90"/>
      <c r="I21" s="90"/>
      <c r="J21" s="188"/>
      <c r="K21" s="81">
        <v>112</v>
      </c>
      <c r="L21" s="81">
        <v>35</v>
      </c>
      <c r="M21" s="81">
        <v>41</v>
      </c>
      <c r="N21" s="91">
        <v>10</v>
      </c>
      <c r="O21" s="92">
        <v>0</v>
      </c>
      <c r="P21" s="93">
        <f>N21+O21</f>
        <v>10</v>
      </c>
      <c r="Q21" s="82">
        <f>IFERROR(P21/M21,"-")</f>
        <v>0.24390243902439</v>
      </c>
      <c r="R21" s="81">
        <v>5</v>
      </c>
      <c r="S21" s="81">
        <v>1</v>
      </c>
      <c r="T21" s="82">
        <f>IFERROR(S21/(O21+P21),"-")</f>
        <v>0.1</v>
      </c>
      <c r="U21" s="182"/>
      <c r="V21" s="84">
        <v>3</v>
      </c>
      <c r="W21" s="82">
        <f>IF(P21=0,"-",V21/P21)</f>
        <v>0.3</v>
      </c>
      <c r="X21" s="186">
        <v>60000</v>
      </c>
      <c r="Y21" s="187">
        <f>IFERROR(X21/P21,"-")</f>
        <v>6000</v>
      </c>
      <c r="Z21" s="187">
        <f>IFERROR(X21/V21,"-")</f>
        <v>20000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0.1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3</v>
      </c>
      <c r="BF21" s="113">
        <f>IF(P21=0,"",IF(BE21=0,"",(BE21/P21)))</f>
        <v>0.3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3</v>
      </c>
      <c r="BO21" s="120">
        <f>IF(P21=0,"",IF(BN21=0,"",(BN21/P21)))</f>
        <v>0.3</v>
      </c>
      <c r="BP21" s="121">
        <v>1</v>
      </c>
      <c r="BQ21" s="122">
        <f>IFERROR(BP21/BN21,"-")</f>
        <v>0.33333333333333</v>
      </c>
      <c r="BR21" s="123">
        <v>40000</v>
      </c>
      <c r="BS21" s="124">
        <f>IFERROR(BR21/BN21,"-")</f>
        <v>13333.333333333</v>
      </c>
      <c r="BT21" s="125"/>
      <c r="BU21" s="125"/>
      <c r="BV21" s="125">
        <v>1</v>
      </c>
      <c r="BW21" s="126">
        <v>2</v>
      </c>
      <c r="BX21" s="127">
        <f>IF(P21=0,"",IF(BW21=0,"",(BW21/P21)))</f>
        <v>0.2</v>
      </c>
      <c r="BY21" s="128">
        <v>1</v>
      </c>
      <c r="BZ21" s="129">
        <f>IFERROR(BY21/BW21,"-")</f>
        <v>0.5</v>
      </c>
      <c r="CA21" s="130">
        <v>5000</v>
      </c>
      <c r="CB21" s="131">
        <f>IFERROR(CA21/BW21,"-")</f>
        <v>2500</v>
      </c>
      <c r="CC21" s="132">
        <v>1</v>
      </c>
      <c r="CD21" s="132"/>
      <c r="CE21" s="132"/>
      <c r="CF21" s="133">
        <v>1</v>
      </c>
      <c r="CG21" s="134">
        <f>IF(P21=0,"",IF(CF21=0,"",(CF21/P21)))</f>
        <v>0.1</v>
      </c>
      <c r="CH21" s="135">
        <v>1</v>
      </c>
      <c r="CI21" s="136">
        <f>IFERROR(CH21/CF21,"-")</f>
        <v>1</v>
      </c>
      <c r="CJ21" s="137">
        <v>15000</v>
      </c>
      <c r="CK21" s="138">
        <f>IFERROR(CJ21/CF21,"-")</f>
        <v>15000</v>
      </c>
      <c r="CL21" s="139"/>
      <c r="CM21" s="139"/>
      <c r="CN21" s="139">
        <v>1</v>
      </c>
      <c r="CO21" s="140">
        <v>3</v>
      </c>
      <c r="CP21" s="141">
        <v>60000</v>
      </c>
      <c r="CQ21" s="141">
        <v>40000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1.4631578947368</v>
      </c>
      <c r="B22" s="203" t="s">
        <v>104</v>
      </c>
      <c r="C22" s="203" t="s">
        <v>86</v>
      </c>
      <c r="D22" s="203" t="s">
        <v>105</v>
      </c>
      <c r="E22" s="203"/>
      <c r="F22" s="203" t="s">
        <v>63</v>
      </c>
      <c r="G22" s="203" t="s">
        <v>106</v>
      </c>
      <c r="H22" s="90" t="s">
        <v>107</v>
      </c>
      <c r="I22" s="90" t="s">
        <v>108</v>
      </c>
      <c r="J22" s="188">
        <v>95000</v>
      </c>
      <c r="K22" s="81">
        <v>18</v>
      </c>
      <c r="L22" s="81">
        <v>0</v>
      </c>
      <c r="M22" s="81">
        <v>103</v>
      </c>
      <c r="N22" s="91">
        <v>11</v>
      </c>
      <c r="O22" s="92">
        <v>0</v>
      </c>
      <c r="P22" s="93">
        <f>N22+O22</f>
        <v>11</v>
      </c>
      <c r="Q22" s="82">
        <f>IFERROR(P22/M22,"-")</f>
        <v>0.10679611650485</v>
      </c>
      <c r="R22" s="81">
        <v>5</v>
      </c>
      <c r="S22" s="81">
        <v>2</v>
      </c>
      <c r="T22" s="82">
        <f>IFERROR(S22/(O22+P22),"-")</f>
        <v>0.18181818181818</v>
      </c>
      <c r="U22" s="182">
        <f>IFERROR(J22/SUM(P22:P23),"-")</f>
        <v>4318.1818181818</v>
      </c>
      <c r="V22" s="84">
        <v>5</v>
      </c>
      <c r="W22" s="82">
        <f>IF(P22=0,"-",V22/P22)</f>
        <v>0.45454545454545</v>
      </c>
      <c r="X22" s="186">
        <v>136000</v>
      </c>
      <c r="Y22" s="187">
        <f>IFERROR(X22/P22,"-")</f>
        <v>12363.636363636</v>
      </c>
      <c r="Z22" s="187">
        <f>IFERROR(X22/V22,"-")</f>
        <v>27200</v>
      </c>
      <c r="AA22" s="188">
        <f>SUM(X22:X23)-SUM(J22:J23)</f>
        <v>44000</v>
      </c>
      <c r="AB22" s="85">
        <f>SUM(X22:X23)/SUM(J22:J23)</f>
        <v>1.4631578947368</v>
      </c>
      <c r="AC22" s="79"/>
      <c r="AD22" s="94">
        <v>1</v>
      </c>
      <c r="AE22" s="95">
        <f>IF(P22=0,"",IF(AD22=0,"",(AD22/P22)))</f>
        <v>0.090909090909091</v>
      </c>
      <c r="AF22" s="94"/>
      <c r="AG22" s="96">
        <f>IFERROR(AF22/AD22,"-")</f>
        <v>0</v>
      </c>
      <c r="AH22" s="97"/>
      <c r="AI22" s="98">
        <f>IFERROR(AH22/AD22,"-")</f>
        <v>0</v>
      </c>
      <c r="AJ22" s="99"/>
      <c r="AK22" s="99"/>
      <c r="AL22" s="99"/>
      <c r="AM22" s="100">
        <v>1</v>
      </c>
      <c r="AN22" s="101">
        <f>IF(P22=0,"",IF(AM22=0,"",(AM22/P22)))</f>
        <v>0.090909090909091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0.18181818181818</v>
      </c>
      <c r="BG22" s="112">
        <v>2</v>
      </c>
      <c r="BH22" s="114">
        <f>IFERROR(BG22/BE22,"-")</f>
        <v>1</v>
      </c>
      <c r="BI22" s="115">
        <v>6000</v>
      </c>
      <c r="BJ22" s="116">
        <f>IFERROR(BI22/BE22,"-")</f>
        <v>3000</v>
      </c>
      <c r="BK22" s="117">
        <v>2</v>
      </c>
      <c r="BL22" s="117"/>
      <c r="BM22" s="117"/>
      <c r="BN22" s="119">
        <v>4</v>
      </c>
      <c r="BO22" s="120">
        <f>IF(P22=0,"",IF(BN22=0,"",(BN22/P22)))</f>
        <v>0.36363636363636</v>
      </c>
      <c r="BP22" s="121">
        <v>2</v>
      </c>
      <c r="BQ22" s="122">
        <f>IFERROR(BP22/BN22,"-")</f>
        <v>0.5</v>
      </c>
      <c r="BR22" s="123">
        <v>127000</v>
      </c>
      <c r="BS22" s="124">
        <f>IFERROR(BR22/BN22,"-")</f>
        <v>31750</v>
      </c>
      <c r="BT22" s="125">
        <v>1</v>
      </c>
      <c r="BU22" s="125"/>
      <c r="BV22" s="125">
        <v>1</v>
      </c>
      <c r="BW22" s="126">
        <v>3</v>
      </c>
      <c r="BX22" s="127">
        <f>IF(P22=0,"",IF(BW22=0,"",(BW22/P22)))</f>
        <v>0.27272727272727</v>
      </c>
      <c r="BY22" s="128">
        <v>1</v>
      </c>
      <c r="BZ22" s="129">
        <f>IFERROR(BY22/BW22,"-")</f>
        <v>0.33333333333333</v>
      </c>
      <c r="CA22" s="130">
        <v>3000</v>
      </c>
      <c r="CB22" s="131">
        <f>IFERROR(CA22/BW22,"-")</f>
        <v>1000</v>
      </c>
      <c r="CC22" s="132">
        <v>1</v>
      </c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5</v>
      </c>
      <c r="CP22" s="141">
        <v>136000</v>
      </c>
      <c r="CQ22" s="141">
        <v>124000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/>
      <c r="B23" s="203" t="s">
        <v>109</v>
      </c>
      <c r="C23" s="203"/>
      <c r="D23" s="203"/>
      <c r="E23" s="203"/>
      <c r="F23" s="203" t="s">
        <v>68</v>
      </c>
      <c r="G23" s="203"/>
      <c r="H23" s="90"/>
      <c r="I23" s="90"/>
      <c r="J23" s="188"/>
      <c r="K23" s="81">
        <v>80</v>
      </c>
      <c r="L23" s="81">
        <v>50</v>
      </c>
      <c r="M23" s="81">
        <v>43</v>
      </c>
      <c r="N23" s="91">
        <v>11</v>
      </c>
      <c r="O23" s="92">
        <v>0</v>
      </c>
      <c r="P23" s="93">
        <f>N23+O23</f>
        <v>11</v>
      </c>
      <c r="Q23" s="82">
        <f>IFERROR(P23/M23,"-")</f>
        <v>0.25581395348837</v>
      </c>
      <c r="R23" s="81">
        <v>7</v>
      </c>
      <c r="S23" s="81">
        <v>1</v>
      </c>
      <c r="T23" s="82">
        <f>IFERROR(S23/(O23+P23),"-")</f>
        <v>0.090909090909091</v>
      </c>
      <c r="U23" s="182"/>
      <c r="V23" s="84">
        <v>1</v>
      </c>
      <c r="W23" s="82">
        <f>IF(P23=0,"-",V23/P23)</f>
        <v>0.090909090909091</v>
      </c>
      <c r="X23" s="186">
        <v>3000</v>
      </c>
      <c r="Y23" s="187">
        <f>IFERROR(X23/P23,"-")</f>
        <v>272.72727272727</v>
      </c>
      <c r="Z23" s="187">
        <f>IFERROR(X23/V23,"-")</f>
        <v>3000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0.090909090909091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3</v>
      </c>
      <c r="BF23" s="113">
        <f>IF(P23=0,"",IF(BE23=0,"",(BE23/P23)))</f>
        <v>0.27272727272727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4</v>
      </c>
      <c r="BO23" s="120">
        <f>IF(P23=0,"",IF(BN23=0,"",(BN23/P23)))</f>
        <v>0.36363636363636</v>
      </c>
      <c r="BP23" s="121">
        <v>1</v>
      </c>
      <c r="BQ23" s="122">
        <f>IFERROR(BP23/BN23,"-")</f>
        <v>0.25</v>
      </c>
      <c r="BR23" s="123">
        <v>3000</v>
      </c>
      <c r="BS23" s="124">
        <f>IFERROR(BR23/BN23,"-")</f>
        <v>750</v>
      </c>
      <c r="BT23" s="125">
        <v>1</v>
      </c>
      <c r="BU23" s="125"/>
      <c r="BV23" s="125"/>
      <c r="BW23" s="126">
        <v>2</v>
      </c>
      <c r="BX23" s="127">
        <f>IF(P23=0,"",IF(BW23=0,"",(BW23/P23)))</f>
        <v>0.18181818181818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>
        <v>1</v>
      </c>
      <c r="CG23" s="134">
        <f>IF(P23=0,"",IF(CF23=0,"",(CF23/P23)))</f>
        <v>0.090909090909091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1</v>
      </c>
      <c r="CP23" s="141">
        <v>3000</v>
      </c>
      <c r="CQ23" s="141">
        <v>3000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30"/>
      <c r="B24" s="87"/>
      <c r="C24" s="88"/>
      <c r="D24" s="88"/>
      <c r="E24" s="88"/>
      <c r="F24" s="89"/>
      <c r="G24" s="90"/>
      <c r="H24" s="90"/>
      <c r="I24" s="90"/>
      <c r="J24" s="192"/>
      <c r="K24" s="34"/>
      <c r="L24" s="34"/>
      <c r="M24" s="31"/>
      <c r="N24" s="23"/>
      <c r="O24" s="23"/>
      <c r="P24" s="23"/>
      <c r="Q24" s="33"/>
      <c r="R24" s="32"/>
      <c r="S24" s="23"/>
      <c r="T24" s="32"/>
      <c r="U24" s="183"/>
      <c r="V24" s="25"/>
      <c r="W24" s="25"/>
      <c r="X24" s="189"/>
      <c r="Y24" s="189"/>
      <c r="Z24" s="189"/>
      <c r="AA24" s="189"/>
      <c r="AB24" s="33"/>
      <c r="AC24" s="59"/>
      <c r="AD24" s="63"/>
      <c r="AE24" s="64"/>
      <c r="AF24" s="63"/>
      <c r="AG24" s="67"/>
      <c r="AH24" s="68"/>
      <c r="AI24" s="69"/>
      <c r="AJ24" s="70"/>
      <c r="AK24" s="70"/>
      <c r="AL24" s="70"/>
      <c r="AM24" s="63"/>
      <c r="AN24" s="64"/>
      <c r="AO24" s="63"/>
      <c r="AP24" s="67"/>
      <c r="AQ24" s="68"/>
      <c r="AR24" s="69"/>
      <c r="AS24" s="70"/>
      <c r="AT24" s="70"/>
      <c r="AU24" s="70"/>
      <c r="AV24" s="63"/>
      <c r="AW24" s="64"/>
      <c r="AX24" s="63"/>
      <c r="AY24" s="67"/>
      <c r="AZ24" s="68"/>
      <c r="BA24" s="69"/>
      <c r="BB24" s="70"/>
      <c r="BC24" s="70"/>
      <c r="BD24" s="70"/>
      <c r="BE24" s="63"/>
      <c r="BF24" s="64"/>
      <c r="BG24" s="63"/>
      <c r="BH24" s="67"/>
      <c r="BI24" s="68"/>
      <c r="BJ24" s="69"/>
      <c r="BK24" s="70"/>
      <c r="BL24" s="70"/>
      <c r="BM24" s="70"/>
      <c r="BN24" s="65"/>
      <c r="BO24" s="66"/>
      <c r="BP24" s="63"/>
      <c r="BQ24" s="67"/>
      <c r="BR24" s="68"/>
      <c r="BS24" s="69"/>
      <c r="BT24" s="70"/>
      <c r="BU24" s="70"/>
      <c r="BV24" s="70"/>
      <c r="BW24" s="65"/>
      <c r="BX24" s="66"/>
      <c r="BY24" s="63"/>
      <c r="BZ24" s="67"/>
      <c r="CA24" s="68"/>
      <c r="CB24" s="69"/>
      <c r="CC24" s="70"/>
      <c r="CD24" s="70"/>
      <c r="CE24" s="70"/>
      <c r="CF24" s="65"/>
      <c r="CG24" s="66"/>
      <c r="CH24" s="63"/>
      <c r="CI24" s="67"/>
      <c r="CJ24" s="68"/>
      <c r="CK24" s="69"/>
      <c r="CL24" s="70"/>
      <c r="CM24" s="70"/>
      <c r="CN24" s="70"/>
      <c r="CO24" s="71"/>
      <c r="CP24" s="68"/>
      <c r="CQ24" s="68"/>
      <c r="CR24" s="68"/>
      <c r="CS24" s="72"/>
    </row>
    <row r="25" spans="1:98">
      <c r="A25" s="30"/>
      <c r="B25" s="37"/>
      <c r="C25" s="21"/>
      <c r="D25" s="21"/>
      <c r="E25" s="21"/>
      <c r="F25" s="22"/>
      <c r="G25" s="36"/>
      <c r="H25" s="36"/>
      <c r="I25" s="75"/>
      <c r="J25" s="193"/>
      <c r="K25" s="34"/>
      <c r="L25" s="34"/>
      <c r="M25" s="31"/>
      <c r="N25" s="23"/>
      <c r="O25" s="23"/>
      <c r="P25" s="23"/>
      <c r="Q25" s="33"/>
      <c r="R25" s="32"/>
      <c r="S25" s="23"/>
      <c r="T25" s="32"/>
      <c r="U25" s="183"/>
      <c r="V25" s="25"/>
      <c r="W25" s="25"/>
      <c r="X25" s="189"/>
      <c r="Y25" s="189"/>
      <c r="Z25" s="189"/>
      <c r="AA25" s="189"/>
      <c r="AB25" s="33"/>
      <c r="AC25" s="61"/>
      <c r="AD25" s="63"/>
      <c r="AE25" s="64"/>
      <c r="AF25" s="63"/>
      <c r="AG25" s="67"/>
      <c r="AH25" s="68"/>
      <c r="AI25" s="69"/>
      <c r="AJ25" s="70"/>
      <c r="AK25" s="70"/>
      <c r="AL25" s="70"/>
      <c r="AM25" s="63"/>
      <c r="AN25" s="64"/>
      <c r="AO25" s="63"/>
      <c r="AP25" s="67"/>
      <c r="AQ25" s="68"/>
      <c r="AR25" s="69"/>
      <c r="AS25" s="70"/>
      <c r="AT25" s="70"/>
      <c r="AU25" s="70"/>
      <c r="AV25" s="63"/>
      <c r="AW25" s="64"/>
      <c r="AX25" s="63"/>
      <c r="AY25" s="67"/>
      <c r="AZ25" s="68"/>
      <c r="BA25" s="69"/>
      <c r="BB25" s="70"/>
      <c r="BC25" s="70"/>
      <c r="BD25" s="70"/>
      <c r="BE25" s="63"/>
      <c r="BF25" s="64"/>
      <c r="BG25" s="63"/>
      <c r="BH25" s="67"/>
      <c r="BI25" s="68"/>
      <c r="BJ25" s="69"/>
      <c r="BK25" s="70"/>
      <c r="BL25" s="70"/>
      <c r="BM25" s="70"/>
      <c r="BN25" s="65"/>
      <c r="BO25" s="66"/>
      <c r="BP25" s="63"/>
      <c r="BQ25" s="67"/>
      <c r="BR25" s="68"/>
      <c r="BS25" s="69"/>
      <c r="BT25" s="70"/>
      <c r="BU25" s="70"/>
      <c r="BV25" s="70"/>
      <c r="BW25" s="65"/>
      <c r="BX25" s="66"/>
      <c r="BY25" s="63"/>
      <c r="BZ25" s="67"/>
      <c r="CA25" s="68"/>
      <c r="CB25" s="69"/>
      <c r="CC25" s="70"/>
      <c r="CD25" s="70"/>
      <c r="CE25" s="70"/>
      <c r="CF25" s="65"/>
      <c r="CG25" s="66"/>
      <c r="CH25" s="63"/>
      <c r="CI25" s="67"/>
      <c r="CJ25" s="68"/>
      <c r="CK25" s="69"/>
      <c r="CL25" s="70"/>
      <c r="CM25" s="70"/>
      <c r="CN25" s="70"/>
      <c r="CO25" s="71"/>
      <c r="CP25" s="68"/>
      <c r="CQ25" s="68"/>
      <c r="CR25" s="68"/>
      <c r="CS25" s="72"/>
    </row>
    <row r="26" spans="1:98">
      <c r="A26" s="19">
        <f>AB26</f>
        <v>1.9037073170732</v>
      </c>
      <c r="B26" s="39"/>
      <c r="C26" s="39"/>
      <c r="D26" s="39"/>
      <c r="E26" s="39"/>
      <c r="F26" s="39"/>
      <c r="G26" s="40" t="s">
        <v>110</v>
      </c>
      <c r="H26" s="40"/>
      <c r="I26" s="40"/>
      <c r="J26" s="190">
        <f>SUM(J6:J25)</f>
        <v>615000</v>
      </c>
      <c r="K26" s="41">
        <f>SUM(K6:K25)</f>
        <v>759</v>
      </c>
      <c r="L26" s="41">
        <f>SUM(L6:L25)</f>
        <v>331</v>
      </c>
      <c r="M26" s="41">
        <f>SUM(M6:M25)</f>
        <v>745</v>
      </c>
      <c r="N26" s="41">
        <f>SUM(N6:N25)</f>
        <v>121</v>
      </c>
      <c r="O26" s="41">
        <f>SUM(O6:O25)</f>
        <v>2</v>
      </c>
      <c r="P26" s="41">
        <f>SUM(P6:P25)</f>
        <v>123</v>
      </c>
      <c r="Q26" s="42">
        <f>IFERROR(P26/M26,"-")</f>
        <v>0.16510067114094</v>
      </c>
      <c r="R26" s="78">
        <f>SUM(R6:R25)</f>
        <v>45</v>
      </c>
      <c r="S26" s="78">
        <f>SUM(S6:S25)</f>
        <v>23</v>
      </c>
      <c r="T26" s="42">
        <f>IFERROR(R26/P26,"-")</f>
        <v>0.36585365853659</v>
      </c>
      <c r="U26" s="184">
        <f>IFERROR(J26/P26,"-")</f>
        <v>5000</v>
      </c>
      <c r="V26" s="44">
        <f>SUM(V6:V25)</f>
        <v>34</v>
      </c>
      <c r="W26" s="42">
        <f>IFERROR(V26/P26,"-")</f>
        <v>0.27642276422764</v>
      </c>
      <c r="X26" s="190">
        <f>SUM(X6:X25)</f>
        <v>1170780</v>
      </c>
      <c r="Y26" s="190">
        <f>IFERROR(X26/P26,"-")</f>
        <v>9518.5365853659</v>
      </c>
      <c r="Z26" s="190">
        <f>IFERROR(X26/V26,"-")</f>
        <v>34434.705882353</v>
      </c>
      <c r="AA26" s="190">
        <f>X26-J26</f>
        <v>555780</v>
      </c>
      <c r="AB26" s="47">
        <f>X26/J26</f>
        <v>1.9037073170732</v>
      </c>
      <c r="AC26" s="60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