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<sst xmlns="http://schemas.openxmlformats.org/spreadsheetml/2006/main" uniqueCount="90">
  <si>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</si>
  <si>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</si>
  <si>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</si>
  <si>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</si>
  <si>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</si>
  <si>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</si>
  <si>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</si>
  <si>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</si>
  <si>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</si>
  <si>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</si>
  <si>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</si>
  <si>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</si>
  <si>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</si>
  <si>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</si>
  <si>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</si>
  <si>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</si>
  <si>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</si>
  <si>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</si>
  <si>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</si>
  <si>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</si>
  <si>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</si>
  <si>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</si>
  <si>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</si>
  <si>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</si>
  <si>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</si>
  <si>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</si>
  <si>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</si>
  <si>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</si>
  <si>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</si>
  <si>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</si>
  <si>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</si>
  <si>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</si>
  <si>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</si>
  <si>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</si>
  <si>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</si>
  <si>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</si>
  <si>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</si>
  <si>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</si>
  <si>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</si>
  <si>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</si>
  <si>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</si>
  <si>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</si>
  <si>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</si>
  <si>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</si>
  <si>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</si>
  <si>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</si>
  <si>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</si>
  <si>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</si>
  <si>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</si>
  <si>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</si>
  <si>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</si>
  <si>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</si>
  <si>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</si>
  <si>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</si>
  <si>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</si>
  <si>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</si>
  <si>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</si>
  <si>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</si>
  <si>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</si>
  <si>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</si>
  <si>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ak178</t>
  </si>
  <si>
    <t>コアマガジン</t>
  </si>
  <si>
    <t>2Pスポーツ新聞_v01_どきどき(赤瀬さん)</t>
  </si>
  <si>
    <t>lp02</t>
  </si>
  <si>
    <t>実話BUNKA超タブー</t>
  </si>
  <si>
    <t>1C2P</t>
  </si>
  <si>
    <t>3月02日(月)</t>
  </si>
  <si>
    <t>ak179</t>
  </si>
  <si>
    <t>空電</t>
  </si>
  <si>
    <t>ak180</t>
  </si>
  <si>
    <t>大洋図書</t>
  </si>
  <si>
    <t>実話ナックルズGOLD</t>
  </si>
  <si>
    <t>4C2P</t>
  </si>
  <si>
    <t>3月09日(月)</t>
  </si>
  <si>
    <t>ak181</t>
  </si>
  <si>
    <t>ak182</t>
  </si>
  <si>
    <t>5Pセフレ確保(赤瀬尚子さん）</t>
  </si>
  <si>
    <t>実話BUNKAタブー</t>
  </si>
  <si>
    <t>1C5P</t>
  </si>
  <si>
    <t>3月16日(月)</t>
  </si>
  <si>
    <t>ak183</t>
  </si>
  <si>
    <t>ak184</t>
  </si>
  <si>
    <t>ナックルズ極ベスト</t>
  </si>
  <si>
    <t>ak185</t>
  </si>
  <si>
    <t>ak186</t>
  </si>
  <si>
    <t>日本ジャーナル出版</t>
  </si>
  <si>
    <t>週刊実話増刊「実話ザ・タブー」</t>
  </si>
  <si>
    <t>3月25日(水)</t>
  </si>
  <si>
    <t>ak187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</si>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</sst>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360000</v>
      </c>
      <c r="E6" s="81">
        <v>390</v>
      </c>
      <c r="F6" s="81">
        <v>211</v>
      </c>
      <c r="G6" s="81">
        <v>378</v>
      </c>
      <c r="H6" s="91">
        <v>83</v>
      </c>
      <c r="I6" s="92">
        <v>0</v>
      </c>
      <c r="J6" s="145">
        <f>H6+I6</f>
        <v>83</v>
      </c>
      <c r="K6" s="82">
        <f>IFERROR(J6/G6,"-")</f>
        <v>0.21957671957672</v>
      </c>
      <c r="L6" s="81">
        <v>33</v>
      </c>
      <c r="M6" s="81">
        <v>14</v>
      </c>
      <c r="N6" s="82">
        <f>IFERROR(L6/J6,"-")</f>
        <v>0.39759036144578</v>
      </c>
      <c r="O6" s="83">
        <f>IFERROR(D6/J6,"-")</f>
        <v>4337.3493975904</v>
      </c>
      <c r="P6" s="84">
        <v>30</v>
      </c>
      <c r="Q6" s="82">
        <f>IFERROR(P6/J6,"-")</f>
        <v>0.36144578313253</v>
      </c>
      <c r="R6" s="200">
        <v>1390000</v>
      </c>
      <c r="S6" s="201">
        <f>IFERROR(R6/J6,"-")</f>
        <v>16746.987951807</v>
      </c>
      <c r="T6" s="201">
        <f>IFERROR(R6/P6,"-")</f>
        <v>46333.333333333</v>
      </c>
      <c r="U6" s="195">
        <f>IFERROR(R6-D6,"-")</f>
        <v>1030000</v>
      </c>
      <c r="V6" s="85">
        <f>R6/D6</f>
        <v>3.8611111111111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360000</v>
      </c>
      <c r="E9" s="41">
        <f>SUM(E6:E7)</f>
        <v>390</v>
      </c>
      <c r="F9" s="41">
        <f>SUM(F6:F7)</f>
        <v>211</v>
      </c>
      <c r="G9" s="41">
        <f>SUM(G6:G7)</f>
        <v>378</v>
      </c>
      <c r="H9" s="41">
        <f>SUM(H6:H7)</f>
        <v>83</v>
      </c>
      <c r="I9" s="41">
        <f>SUM(I6:I7)</f>
        <v>0</v>
      </c>
      <c r="J9" s="41">
        <f>SUM(J6:J7)</f>
        <v>83</v>
      </c>
      <c r="K9" s="42">
        <f>IFERROR(J9/G9,"-")</f>
        <v>0.21957671957672</v>
      </c>
      <c r="L9" s="78">
        <f>SUM(L6:L7)</f>
        <v>33</v>
      </c>
      <c r="M9" s="78">
        <f>SUM(M6:M7)</f>
        <v>14</v>
      </c>
      <c r="N9" s="42">
        <f>IFERROR(L9/J9,"-")</f>
        <v>0.39759036144578</v>
      </c>
      <c r="O9" s="43">
        <f>IFERROR(D9/J9,"-")</f>
        <v>4337.3493975904</v>
      </c>
      <c r="P9" s="44">
        <f>SUM(P6:P7)</f>
        <v>30</v>
      </c>
      <c r="Q9" s="42">
        <f>IFERROR(P9/J9,"-")</f>
        <v>0.36144578313253</v>
      </c>
      <c r="R9" s="45">
        <f>SUM(R6:R7)</f>
        <v>1390000</v>
      </c>
      <c r="S9" s="45">
        <f>IFERROR(R9/J9,"-")</f>
        <v>16746.987951807</v>
      </c>
      <c r="T9" s="45">
        <f>IFERROR(R9/P9,"-")</f>
        <v>46333.333333333</v>
      </c>
      <c r="U9" s="46">
        <f>SUM(U6:U7)</f>
        <v>1030000</v>
      </c>
      <c r="V9" s="47">
        <f>IFERROR(R9/D9,"-")</f>
        <v>3.8611111111111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</v>
      </c>
      <c r="K6" s="81">
        <v>10</v>
      </c>
      <c r="L6" s="81">
        <v>0</v>
      </c>
      <c r="M6" s="81">
        <v>22</v>
      </c>
      <c r="N6" s="91">
        <v>1</v>
      </c>
      <c r="O6" s="92">
        <v>0</v>
      </c>
      <c r="P6" s="93">
        <f>N6+O6</f>
        <v>1</v>
      </c>
      <c r="Q6" s="82">
        <f>IFERROR(P6/M6,"-")</f>
        <v>0.045454545454545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3076.9230769231</v>
      </c>
      <c r="V6" s="84">
        <v>1</v>
      </c>
      <c r="W6" s="82">
        <f>IF(P6=0,"-",V6/P6)</f>
        <v>1</v>
      </c>
      <c r="X6" s="186">
        <v>3000</v>
      </c>
      <c r="Y6" s="187">
        <f>IFERROR(X6/P6,"-")</f>
        <v>3000</v>
      </c>
      <c r="Z6" s="187">
        <f>IFERROR(X6/V6,"-")</f>
        <v>3000</v>
      </c>
      <c r="AA6" s="188">
        <f>SUM(X6:X7)-SUM(J6:J7)</f>
        <v>-24000</v>
      </c>
      <c r="AB6" s="85">
        <f>SUM(X6:X7)/SUM(J6:J7)</f>
        <v>0.4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1</v>
      </c>
      <c r="AX6" s="106">
        <v>1</v>
      </c>
      <c r="AY6" s="108">
        <f>IFERROR(AX6/AV6,"-")</f>
        <v>1</v>
      </c>
      <c r="AZ6" s="109">
        <v>3000</v>
      </c>
      <c r="BA6" s="110">
        <f>IFERROR(AZ6/AV6,"-")</f>
        <v>3000</v>
      </c>
      <c r="BB6" s="111">
        <v>1</v>
      </c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50</v>
      </c>
      <c r="L7" s="81">
        <v>32</v>
      </c>
      <c r="M7" s="81">
        <v>27</v>
      </c>
      <c r="N7" s="91">
        <v>12</v>
      </c>
      <c r="O7" s="92">
        <v>0</v>
      </c>
      <c r="P7" s="93">
        <f>N7+O7</f>
        <v>12</v>
      </c>
      <c r="Q7" s="82">
        <f>IFERROR(P7/M7,"-")</f>
        <v>0.44444444444444</v>
      </c>
      <c r="R7" s="81">
        <v>5</v>
      </c>
      <c r="S7" s="81">
        <v>2</v>
      </c>
      <c r="T7" s="82">
        <f>IFERROR(S7/(O7+P7),"-")</f>
        <v>0.16666666666667</v>
      </c>
      <c r="U7" s="182"/>
      <c r="V7" s="84">
        <v>2</v>
      </c>
      <c r="W7" s="82">
        <f>IF(P7=0,"-",V7/P7)</f>
        <v>0.16666666666667</v>
      </c>
      <c r="X7" s="186">
        <v>13000</v>
      </c>
      <c r="Y7" s="187">
        <f>IFERROR(X7/P7,"-")</f>
        <v>1083.3333333333</v>
      </c>
      <c r="Z7" s="187">
        <f>IFERROR(X7/V7,"-")</f>
        <v>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0.16666666666667</v>
      </c>
      <c r="BY7" s="128">
        <v>2</v>
      </c>
      <c r="BZ7" s="129">
        <f>IFERROR(BY7/BW7,"-")</f>
        <v>1</v>
      </c>
      <c r="CA7" s="130">
        <v>13000</v>
      </c>
      <c r="CB7" s="131">
        <f>IFERROR(CA7/BW7,"-")</f>
        <v>6500</v>
      </c>
      <c r="CC7" s="132">
        <v>1</v>
      </c>
      <c r="CD7" s="132">
        <v>1</v>
      </c>
      <c r="CE7" s="132"/>
      <c r="CF7" s="133">
        <v>1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13000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4.0117647058824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85000</v>
      </c>
      <c r="K8" s="81">
        <v>16</v>
      </c>
      <c r="L8" s="81">
        <v>0</v>
      </c>
      <c r="M8" s="81">
        <v>51</v>
      </c>
      <c r="N8" s="91">
        <v>7</v>
      </c>
      <c r="O8" s="92">
        <v>0</v>
      </c>
      <c r="P8" s="93">
        <f>N8+O8</f>
        <v>7</v>
      </c>
      <c r="Q8" s="82">
        <f>IFERROR(P8/M8,"-")</f>
        <v>0.13725490196078</v>
      </c>
      <c r="R8" s="81">
        <v>2</v>
      </c>
      <c r="S8" s="81">
        <v>1</v>
      </c>
      <c r="T8" s="82">
        <f>IFERROR(S8/(O8+P8),"-")</f>
        <v>0.14285714285714</v>
      </c>
      <c r="U8" s="182">
        <f>IFERROR(J8/SUM(P8:P9),"-")</f>
        <v>4047.619047619</v>
      </c>
      <c r="V8" s="84">
        <v>1</v>
      </c>
      <c r="W8" s="82">
        <f>IF(P8=0,"-",V8/P8)</f>
        <v>0.14285714285714</v>
      </c>
      <c r="X8" s="186">
        <v>20000</v>
      </c>
      <c r="Y8" s="187">
        <f>IFERROR(X8/P8,"-")</f>
        <v>2857.1428571429</v>
      </c>
      <c r="Z8" s="187">
        <f>IFERROR(X8/V8,"-")</f>
        <v>20000</v>
      </c>
      <c r="AA8" s="188">
        <f>SUM(X8:X9)-SUM(J8:J9)</f>
        <v>256000</v>
      </c>
      <c r="AB8" s="85">
        <f>SUM(X8:X9)/SUM(J8:J9)</f>
        <v>4.0117647058824</v>
      </c>
      <c r="AC8" s="79"/>
      <c r="AD8" s="94">
        <v>1</v>
      </c>
      <c r="AE8" s="95">
        <f>IF(P8=0,"",IF(AD8=0,"",(AD8/P8)))</f>
        <v>0.14285714285714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2</v>
      </c>
      <c r="AN8" s="101">
        <f>IF(P8=0,"",IF(AM8=0,"",(AM8/P8)))</f>
        <v>0.28571428571429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>
        <v>1</v>
      </c>
      <c r="BQ8" s="122">
        <f>IFERROR(BP8/BN8,"-")</f>
        <v>0.33333333333333</v>
      </c>
      <c r="BR8" s="123">
        <v>20000</v>
      </c>
      <c r="BS8" s="124">
        <f>IFERROR(BR8/BN8,"-")</f>
        <v>6666.6666666667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71</v>
      </c>
      <c r="L9" s="81">
        <v>49</v>
      </c>
      <c r="M9" s="81">
        <v>64</v>
      </c>
      <c r="N9" s="91">
        <v>14</v>
      </c>
      <c r="O9" s="92">
        <v>0</v>
      </c>
      <c r="P9" s="93">
        <f>N9+O9</f>
        <v>14</v>
      </c>
      <c r="Q9" s="82">
        <f>IFERROR(P9/M9,"-")</f>
        <v>0.21875</v>
      </c>
      <c r="R9" s="81">
        <v>5</v>
      </c>
      <c r="S9" s="81">
        <v>4</v>
      </c>
      <c r="T9" s="82">
        <f>IFERROR(S9/(O9+P9),"-")</f>
        <v>0.28571428571429</v>
      </c>
      <c r="U9" s="182"/>
      <c r="V9" s="84">
        <v>7</v>
      </c>
      <c r="W9" s="82">
        <f>IF(P9=0,"-",V9/P9)</f>
        <v>0.5</v>
      </c>
      <c r="X9" s="186">
        <v>321000</v>
      </c>
      <c r="Y9" s="187">
        <f>IFERROR(X9/P9,"-")</f>
        <v>22928.571428571</v>
      </c>
      <c r="Z9" s="187">
        <f>IFERROR(X9/V9,"-")</f>
        <v>45857.142857143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0.071428571428571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0.14285714285714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0.21428571428571</v>
      </c>
      <c r="BG9" s="112">
        <v>1</v>
      </c>
      <c r="BH9" s="114">
        <f>IFERROR(BG9/BE9,"-")</f>
        <v>0.33333333333333</v>
      </c>
      <c r="BI9" s="115">
        <v>3000</v>
      </c>
      <c r="BJ9" s="116">
        <f>IFERROR(BI9/BE9,"-")</f>
        <v>1000</v>
      </c>
      <c r="BK9" s="117">
        <v>1</v>
      </c>
      <c r="BL9" s="117"/>
      <c r="BM9" s="117"/>
      <c r="BN9" s="119">
        <v>7</v>
      </c>
      <c r="BO9" s="120">
        <f>IF(P9=0,"",IF(BN9=0,"",(BN9/P9)))</f>
        <v>0.5</v>
      </c>
      <c r="BP9" s="121">
        <v>5</v>
      </c>
      <c r="BQ9" s="122">
        <f>IFERROR(BP9/BN9,"-")</f>
        <v>0.71428571428571</v>
      </c>
      <c r="BR9" s="123">
        <v>155000</v>
      </c>
      <c r="BS9" s="124">
        <f>IFERROR(BR9/BN9,"-")</f>
        <v>22142.857142857</v>
      </c>
      <c r="BT9" s="125">
        <v>1</v>
      </c>
      <c r="BU9" s="125">
        <v>1</v>
      </c>
      <c r="BV9" s="125">
        <v>3</v>
      </c>
      <c r="BW9" s="126">
        <v>1</v>
      </c>
      <c r="BX9" s="127">
        <f>IF(P9=0,"",IF(BW9=0,"",(BW9/P9)))</f>
        <v>0.071428571428571</v>
      </c>
      <c r="BY9" s="128">
        <v>1</v>
      </c>
      <c r="BZ9" s="129">
        <f>IFERROR(BY9/BW9,"-")</f>
        <v>1</v>
      </c>
      <c r="CA9" s="130">
        <v>163000</v>
      </c>
      <c r="CB9" s="131">
        <f>IFERROR(CA9/BW9,"-")</f>
        <v>163000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7</v>
      </c>
      <c r="CP9" s="141">
        <v>321000</v>
      </c>
      <c r="CQ9" s="141">
        <v>163000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2.9384615384615</v>
      </c>
      <c r="B10" s="203" t="s">
        <v>75</v>
      </c>
      <c r="C10" s="203" t="s">
        <v>61</v>
      </c>
      <c r="D10" s="203" t="s">
        <v>76</v>
      </c>
      <c r="E10" s="203"/>
      <c r="F10" s="203" t="s">
        <v>63</v>
      </c>
      <c r="G10" s="203" t="s">
        <v>77</v>
      </c>
      <c r="H10" s="90" t="s">
        <v>78</v>
      </c>
      <c r="I10" s="90" t="s">
        <v>79</v>
      </c>
      <c r="J10" s="188">
        <v>65000</v>
      </c>
      <c r="K10" s="81">
        <v>0</v>
      </c>
      <c r="L10" s="81">
        <v>0</v>
      </c>
      <c r="M10" s="81">
        <v>20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5909.0909090909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126000</v>
      </c>
      <c r="AB10" s="85">
        <f>SUM(X10:X11)/SUM(J10:J11)</f>
        <v>2.9384615384615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52</v>
      </c>
      <c r="L11" s="81">
        <v>35</v>
      </c>
      <c r="M11" s="81">
        <v>31</v>
      </c>
      <c r="N11" s="91">
        <v>11</v>
      </c>
      <c r="O11" s="92">
        <v>0</v>
      </c>
      <c r="P11" s="93">
        <f>N11+O11</f>
        <v>11</v>
      </c>
      <c r="Q11" s="82">
        <f>IFERROR(P11/M11,"-")</f>
        <v>0.35483870967742</v>
      </c>
      <c r="R11" s="81">
        <v>3</v>
      </c>
      <c r="S11" s="81">
        <v>1</v>
      </c>
      <c r="T11" s="82">
        <f>IFERROR(S11/(O11+P11),"-")</f>
        <v>0.090909090909091</v>
      </c>
      <c r="U11" s="182"/>
      <c r="V11" s="84">
        <v>2</v>
      </c>
      <c r="W11" s="82">
        <f>IF(P11=0,"-",V11/P11)</f>
        <v>0.18181818181818</v>
      </c>
      <c r="X11" s="186">
        <v>191000</v>
      </c>
      <c r="Y11" s="187">
        <f>IFERROR(X11/P11,"-")</f>
        <v>17363.636363636</v>
      </c>
      <c r="Z11" s="187">
        <f>IFERROR(X11/V11,"-")</f>
        <v>95500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0.090909090909091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0.27272727272727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0.36363636363636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0.090909090909091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0.18181818181818</v>
      </c>
      <c r="CH11" s="135">
        <v>2</v>
      </c>
      <c r="CI11" s="136">
        <f>IFERROR(CH11/CF11,"-")</f>
        <v>1</v>
      </c>
      <c r="CJ11" s="137">
        <v>191000</v>
      </c>
      <c r="CK11" s="138">
        <f>IFERROR(CJ11/CF11,"-")</f>
        <v>95500</v>
      </c>
      <c r="CL11" s="139"/>
      <c r="CM11" s="139"/>
      <c r="CN11" s="139">
        <v>2</v>
      </c>
      <c r="CO11" s="140">
        <v>2</v>
      </c>
      <c r="CP11" s="141">
        <v>191000</v>
      </c>
      <c r="CQ11" s="141">
        <v>178000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6.1333333333333</v>
      </c>
      <c r="B12" s="203" t="s">
        <v>81</v>
      </c>
      <c r="C12" s="203" t="s">
        <v>70</v>
      </c>
      <c r="D12" s="203" t="s">
        <v>62</v>
      </c>
      <c r="E12" s="203"/>
      <c r="F12" s="203" t="s">
        <v>63</v>
      </c>
      <c r="G12" s="203" t="s">
        <v>82</v>
      </c>
      <c r="H12" s="90" t="s">
        <v>65</v>
      </c>
      <c r="I12" s="90" t="s">
        <v>79</v>
      </c>
      <c r="J12" s="188">
        <v>45000</v>
      </c>
      <c r="K12" s="81">
        <v>16</v>
      </c>
      <c r="L12" s="81">
        <v>0</v>
      </c>
      <c r="M12" s="81">
        <v>39</v>
      </c>
      <c r="N12" s="91">
        <v>9</v>
      </c>
      <c r="O12" s="92">
        <v>0</v>
      </c>
      <c r="P12" s="93">
        <f>N12+O12</f>
        <v>9</v>
      </c>
      <c r="Q12" s="82">
        <f>IFERROR(P12/M12,"-")</f>
        <v>0.23076923076923</v>
      </c>
      <c r="R12" s="81">
        <v>3</v>
      </c>
      <c r="S12" s="81">
        <v>2</v>
      </c>
      <c r="T12" s="82">
        <f>IFERROR(S12/(O12+P12),"-")</f>
        <v>0.22222222222222</v>
      </c>
      <c r="U12" s="182">
        <f>IFERROR(J12/SUM(P12:P13),"-")</f>
        <v>1956.5217391304</v>
      </c>
      <c r="V12" s="84">
        <v>2</v>
      </c>
      <c r="W12" s="82">
        <f>IF(P12=0,"-",V12/P12)</f>
        <v>0.22222222222222</v>
      </c>
      <c r="X12" s="186">
        <v>63000</v>
      </c>
      <c r="Y12" s="187">
        <f>IFERROR(X12/P12,"-")</f>
        <v>7000</v>
      </c>
      <c r="Z12" s="187">
        <f>IFERROR(X12/V12,"-")</f>
        <v>31500</v>
      </c>
      <c r="AA12" s="188">
        <f>SUM(X12:X13)-SUM(J12:J13)</f>
        <v>231000</v>
      </c>
      <c r="AB12" s="85">
        <f>SUM(X12:X13)/SUM(J12:J13)</f>
        <v>6.1333333333333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0.11111111111111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0.11111111111111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0.44444444444444</v>
      </c>
      <c r="BG12" s="112">
        <v>1</v>
      </c>
      <c r="BH12" s="114">
        <f>IFERROR(BG12/BE12,"-")</f>
        <v>0.25</v>
      </c>
      <c r="BI12" s="115">
        <v>3000</v>
      </c>
      <c r="BJ12" s="116">
        <f>IFERROR(BI12/BE12,"-")</f>
        <v>750</v>
      </c>
      <c r="BK12" s="117">
        <v>1</v>
      </c>
      <c r="BL12" s="117"/>
      <c r="BM12" s="117"/>
      <c r="BN12" s="119">
        <v>3</v>
      </c>
      <c r="BO12" s="120">
        <f>IF(P12=0,"",IF(BN12=0,"",(BN12/P12)))</f>
        <v>0.33333333333333</v>
      </c>
      <c r="BP12" s="121">
        <v>1</v>
      </c>
      <c r="BQ12" s="122">
        <f>IFERROR(BP12/BN12,"-")</f>
        <v>0.33333333333333</v>
      </c>
      <c r="BR12" s="123">
        <v>60000</v>
      </c>
      <c r="BS12" s="124">
        <f>IFERROR(BR12/BN12,"-")</f>
        <v>20000</v>
      </c>
      <c r="BT12" s="125"/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63000</v>
      </c>
      <c r="CQ12" s="141">
        <v>60000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87</v>
      </c>
      <c r="L13" s="81">
        <v>40</v>
      </c>
      <c r="M13" s="81">
        <v>71</v>
      </c>
      <c r="N13" s="91">
        <v>14</v>
      </c>
      <c r="O13" s="92">
        <v>0</v>
      </c>
      <c r="P13" s="93">
        <f>N13+O13</f>
        <v>14</v>
      </c>
      <c r="Q13" s="82">
        <f>IFERROR(P13/M13,"-")</f>
        <v>0.19718309859155</v>
      </c>
      <c r="R13" s="81">
        <v>7</v>
      </c>
      <c r="S13" s="81">
        <v>1</v>
      </c>
      <c r="T13" s="82">
        <f>IFERROR(S13/(O13+P13),"-")</f>
        <v>0.071428571428571</v>
      </c>
      <c r="U13" s="182"/>
      <c r="V13" s="84">
        <v>8</v>
      </c>
      <c r="W13" s="82">
        <f>IF(P13=0,"-",V13/P13)</f>
        <v>0.57142857142857</v>
      </c>
      <c r="X13" s="186">
        <v>213000</v>
      </c>
      <c r="Y13" s="187">
        <f>IFERROR(X13/P13,"-")</f>
        <v>15214.285714286</v>
      </c>
      <c r="Z13" s="187">
        <f>IFERROR(X13/V13,"-")</f>
        <v>26625</v>
      </c>
      <c r="AA13" s="188"/>
      <c r="AB13" s="85"/>
      <c r="AC13" s="79"/>
      <c r="AD13" s="94">
        <v>1</v>
      </c>
      <c r="AE13" s="95">
        <f>IF(P13=0,"",IF(AD13=0,"",(AD13/P13)))</f>
        <v>0.071428571428571</v>
      </c>
      <c r="AF13" s="94">
        <v>1</v>
      </c>
      <c r="AG13" s="96">
        <f>IFERROR(AF13/AD13,"-")</f>
        <v>1</v>
      </c>
      <c r="AH13" s="97">
        <v>26000</v>
      </c>
      <c r="AI13" s="98">
        <f>IFERROR(AH13/AD13,"-")</f>
        <v>26000</v>
      </c>
      <c r="AJ13" s="99"/>
      <c r="AK13" s="99"/>
      <c r="AL13" s="99">
        <v>1</v>
      </c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2</v>
      </c>
      <c r="AW13" s="107">
        <f>IF(P13=0,"",IF(AV13=0,"",(AV13/P13)))</f>
        <v>0.14285714285714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0.21428571428571</v>
      </c>
      <c r="BG13" s="112">
        <v>2</v>
      </c>
      <c r="BH13" s="114">
        <f>IFERROR(BG13/BE13,"-")</f>
        <v>0.66666666666667</v>
      </c>
      <c r="BI13" s="115">
        <v>16000</v>
      </c>
      <c r="BJ13" s="116">
        <f>IFERROR(BI13/BE13,"-")</f>
        <v>5333.3333333333</v>
      </c>
      <c r="BK13" s="117">
        <v>1</v>
      </c>
      <c r="BL13" s="117"/>
      <c r="BM13" s="117">
        <v>1</v>
      </c>
      <c r="BN13" s="119">
        <v>5</v>
      </c>
      <c r="BO13" s="120">
        <f>IF(P13=0,"",IF(BN13=0,"",(BN13/P13)))</f>
        <v>0.35714285714286</v>
      </c>
      <c r="BP13" s="121">
        <v>3</v>
      </c>
      <c r="BQ13" s="122">
        <f>IFERROR(BP13/BN13,"-")</f>
        <v>0.6</v>
      </c>
      <c r="BR13" s="123">
        <v>23000</v>
      </c>
      <c r="BS13" s="124">
        <f>IFERROR(BR13/BN13,"-")</f>
        <v>4600</v>
      </c>
      <c r="BT13" s="125">
        <v>2</v>
      </c>
      <c r="BU13" s="125">
        <v>1</v>
      </c>
      <c r="BV13" s="125"/>
      <c r="BW13" s="126">
        <v>1</v>
      </c>
      <c r="BX13" s="127">
        <f>IF(P13=0,"",IF(BW13=0,"",(BW13/P13)))</f>
        <v>0.071428571428571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0.14285714285714</v>
      </c>
      <c r="CH13" s="135">
        <v>2</v>
      </c>
      <c r="CI13" s="136">
        <f>IFERROR(CH13/CF13,"-")</f>
        <v>1</v>
      </c>
      <c r="CJ13" s="137">
        <v>148000</v>
      </c>
      <c r="CK13" s="138">
        <f>IFERROR(CJ13/CF13,"-")</f>
        <v>74000</v>
      </c>
      <c r="CL13" s="139"/>
      <c r="CM13" s="139"/>
      <c r="CN13" s="139">
        <v>2</v>
      </c>
      <c r="CO13" s="140">
        <v>8</v>
      </c>
      <c r="CP13" s="141">
        <v>213000</v>
      </c>
      <c r="CQ13" s="141">
        <v>96000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4.528</v>
      </c>
      <c r="B14" s="203" t="s">
        <v>84</v>
      </c>
      <c r="C14" s="203" t="s">
        <v>85</v>
      </c>
      <c r="D14" s="203" t="s">
        <v>76</v>
      </c>
      <c r="E14" s="203"/>
      <c r="F14" s="203" t="s">
        <v>63</v>
      </c>
      <c r="G14" s="203" t="s">
        <v>86</v>
      </c>
      <c r="H14" s="90" t="s">
        <v>78</v>
      </c>
      <c r="I14" s="90" t="s">
        <v>87</v>
      </c>
      <c r="J14" s="188">
        <v>125000</v>
      </c>
      <c r="K14" s="81">
        <v>4</v>
      </c>
      <c r="L14" s="81">
        <v>0</v>
      </c>
      <c r="M14" s="81">
        <v>18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>
        <f>IFERROR(J14/SUM(P14:P15),"-")</f>
        <v>8333.3333333333</v>
      </c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>
        <f>SUM(X14:X15)-SUM(J14:J15)</f>
        <v>441000</v>
      </c>
      <c r="AB14" s="85">
        <f>SUM(X14:X15)/SUM(J14:J15)</f>
        <v>4.528</v>
      </c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84</v>
      </c>
      <c r="L15" s="81">
        <v>55</v>
      </c>
      <c r="M15" s="81">
        <v>35</v>
      </c>
      <c r="N15" s="91">
        <v>15</v>
      </c>
      <c r="O15" s="92">
        <v>0</v>
      </c>
      <c r="P15" s="93">
        <f>N15+O15</f>
        <v>15</v>
      </c>
      <c r="Q15" s="82">
        <f>IFERROR(P15/M15,"-")</f>
        <v>0.42857142857143</v>
      </c>
      <c r="R15" s="81">
        <v>8</v>
      </c>
      <c r="S15" s="81">
        <v>2</v>
      </c>
      <c r="T15" s="82">
        <f>IFERROR(S15/(O15+P15),"-")</f>
        <v>0.13333333333333</v>
      </c>
      <c r="U15" s="182"/>
      <c r="V15" s="84">
        <v>7</v>
      </c>
      <c r="W15" s="82">
        <f>IF(P15=0,"-",V15/P15)</f>
        <v>0.46666666666667</v>
      </c>
      <c r="X15" s="186">
        <v>566000</v>
      </c>
      <c r="Y15" s="187">
        <f>IFERROR(X15/P15,"-")</f>
        <v>37733.333333333</v>
      </c>
      <c r="Z15" s="187">
        <f>IFERROR(X15/V15,"-")</f>
        <v>80857.142857143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0.066666666666667</v>
      </c>
      <c r="AX15" s="106">
        <v>1</v>
      </c>
      <c r="AY15" s="108">
        <f>IFERROR(AX15/AV15,"-")</f>
        <v>1</v>
      </c>
      <c r="AZ15" s="109">
        <v>5000</v>
      </c>
      <c r="BA15" s="110">
        <f>IFERROR(AZ15/AV15,"-")</f>
        <v>5000</v>
      </c>
      <c r="BB15" s="111">
        <v>1</v>
      </c>
      <c r="BC15" s="111"/>
      <c r="BD15" s="111"/>
      <c r="BE15" s="112">
        <v>1</v>
      </c>
      <c r="BF15" s="113">
        <f>IF(P15=0,"",IF(BE15=0,"",(BE15/P15)))</f>
        <v>0.066666666666667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8</v>
      </c>
      <c r="BO15" s="120">
        <f>IF(P15=0,"",IF(BN15=0,"",(BN15/P15)))</f>
        <v>0.53333333333333</v>
      </c>
      <c r="BP15" s="121">
        <v>3</v>
      </c>
      <c r="BQ15" s="122">
        <f>IFERROR(BP15/BN15,"-")</f>
        <v>0.375</v>
      </c>
      <c r="BR15" s="123">
        <v>78000</v>
      </c>
      <c r="BS15" s="124">
        <f>IFERROR(BR15/BN15,"-")</f>
        <v>9750</v>
      </c>
      <c r="BT15" s="125">
        <v>1</v>
      </c>
      <c r="BU15" s="125"/>
      <c r="BV15" s="125">
        <v>2</v>
      </c>
      <c r="BW15" s="126">
        <v>5</v>
      </c>
      <c r="BX15" s="127">
        <f>IF(P15=0,"",IF(BW15=0,"",(BW15/P15)))</f>
        <v>0.33333333333333</v>
      </c>
      <c r="BY15" s="128">
        <v>3</v>
      </c>
      <c r="BZ15" s="129">
        <f>IFERROR(BY15/BW15,"-")</f>
        <v>0.6</v>
      </c>
      <c r="CA15" s="130">
        <v>483000</v>
      </c>
      <c r="CB15" s="131">
        <f>IFERROR(CA15/BW15,"-")</f>
        <v>96600</v>
      </c>
      <c r="CC15" s="132"/>
      <c r="CD15" s="132">
        <v>2</v>
      </c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7</v>
      </c>
      <c r="CP15" s="141">
        <v>566000</v>
      </c>
      <c r="CQ15" s="141">
        <v>453000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3.8611111111111</v>
      </c>
      <c r="B18" s="39"/>
      <c r="C18" s="39"/>
      <c r="D18" s="39"/>
      <c r="E18" s="39"/>
      <c r="F18" s="39"/>
      <c r="G18" s="40" t="s">
        <v>89</v>
      </c>
      <c r="H18" s="40"/>
      <c r="I18" s="40"/>
      <c r="J18" s="190">
        <f>SUM(J6:J17)</f>
        <v>360000</v>
      </c>
      <c r="K18" s="41">
        <f>SUM(K6:K17)</f>
        <v>390</v>
      </c>
      <c r="L18" s="41">
        <f>SUM(L6:L17)</f>
        <v>211</v>
      </c>
      <c r="M18" s="41">
        <f>SUM(M6:M17)</f>
        <v>378</v>
      </c>
      <c r="N18" s="41">
        <f>SUM(N6:N17)</f>
        <v>83</v>
      </c>
      <c r="O18" s="41">
        <f>SUM(O6:O17)</f>
        <v>0</v>
      </c>
      <c r="P18" s="41">
        <f>SUM(P6:P17)</f>
        <v>83</v>
      </c>
      <c r="Q18" s="42">
        <f>IFERROR(P18/M18,"-")</f>
        <v>0.21957671957672</v>
      </c>
      <c r="R18" s="78">
        <f>SUM(R6:R17)</f>
        <v>33</v>
      </c>
      <c r="S18" s="78">
        <f>SUM(S6:S17)</f>
        <v>14</v>
      </c>
      <c r="T18" s="42">
        <f>IFERROR(R18/P18,"-")</f>
        <v>0.39759036144578</v>
      </c>
      <c r="U18" s="184">
        <f>IFERROR(J18/P18,"-")</f>
        <v>4337.3493975904</v>
      </c>
      <c r="V18" s="44">
        <f>SUM(V6:V17)</f>
        <v>30</v>
      </c>
      <c r="W18" s="42">
        <f>IFERROR(V18/P18,"-")</f>
        <v>0.36144578313253</v>
      </c>
      <c r="X18" s="190">
        <f>SUM(X6:X17)</f>
        <v>1390000</v>
      </c>
      <c r="Y18" s="190">
        <f>IFERROR(X18/P18,"-")</f>
        <v>16746.987951807</v>
      </c>
      <c r="Z18" s="190">
        <f>IFERROR(X18/V18,"-")</f>
        <v>46333.333333333</v>
      </c>
      <c r="AA18" s="190">
        <f>X18-J18</f>
        <v>1030000</v>
      </c>
      <c r="AB18" s="47">
        <f>X18/J18</f>
        <v>3.8611111111111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