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<sst xmlns="http://schemas.openxmlformats.org/spreadsheetml/2006/main" uniqueCount="112">
  <si>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</si>
  <si>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</si>
  <si>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</si>
  <si>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</si>
  <si>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</si>
  <si>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</si>
  <si>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</si>
  <si>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</si>
  <si>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</si>
  <si>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</si>
  <si>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</si>
  <si>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</si>
  <si>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</si>
  <si>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</si>
  <si>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</si>
  <si>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</si>
  <si>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</si>
  <si>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</si>
  <si>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</si>
  <si>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</si>
  <si>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</si>
  <si>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</si>
  <si>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</si>
  <si>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</si>
  <si>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01月</t>
  </si>
  <si>
    <t>どきどき</t>
  </si>
  <si>
    <t>最終更新日</t>
  </si>
  <si>
    <t>04月30日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</si>
  <si>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</si>
  <si>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</si>
  <si>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</si>
  <si>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</si>
  <si>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</si>
  <si>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</si>
  <si>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</si>
  <si>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</si>
  <si>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</si>
  <si>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</si>
  <si>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</si>
  <si>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</si>
  <si>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</si>
  <si>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</si>
  <si>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</si>
  <si>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</si>
  <si>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</si>
  <si>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</si>
  <si>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</si>
  <si>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</si>
  <si>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</si>
  <si>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</si>
  <si>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</si>
  <si>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</si>
  <si>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</si>
  <si>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</si>
  <si>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</si>
  <si>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</si>
  <si>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</si>
  <si>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</si>
  <si>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</si>
  <si>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</si>
  <si>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ak160</t>
  </si>
  <si>
    <t>コアマガジン</t>
  </si>
  <si>
    <t>2Pスポーツ新聞_v01_どきどき(赤瀬さん)</t>
  </si>
  <si>
    <t>lp02</t>
  </si>
  <si>
    <t>実話BUNKA超タブー</t>
  </si>
  <si>
    <t>1C2P</t>
  </si>
  <si>
    <t>1月04日(土)</t>
  </si>
  <si>
    <t>ak161</t>
  </si>
  <si>
    <t>空電</t>
  </si>
  <si>
    <t>ak162</t>
  </si>
  <si>
    <t>大洋図書</t>
  </si>
  <si>
    <t>5Pセフレ確保(赤瀬尚子さん）</t>
  </si>
  <si>
    <t>実話ナックルズGOLD</t>
  </si>
  <si>
    <t>1C5P</t>
  </si>
  <si>
    <t>1月08日(水)</t>
  </si>
  <si>
    <t>ak163</t>
  </si>
  <si>
    <t>ak164</t>
  </si>
  <si>
    <t>2Pヤリ活記事（R18エロ）桃瀬ゆり</t>
  </si>
  <si>
    <t>実話ナックルズウルトラ ストロング</t>
  </si>
  <si>
    <t>1月15日(水)</t>
  </si>
  <si>
    <t>ak165</t>
  </si>
  <si>
    <t>ak166</t>
  </si>
  <si>
    <t>実話BUNKAタブー</t>
  </si>
  <si>
    <t>4C2P</t>
  </si>
  <si>
    <t>1月16日(木)</t>
  </si>
  <si>
    <t>ak167</t>
  </si>
  <si>
    <t>ak168</t>
  </si>
  <si>
    <t>臨増ナックルズDX</t>
  </si>
  <si>
    <t>1月21日(火)</t>
  </si>
  <si>
    <t>ak169</t>
  </si>
  <si>
    <t>ak170</t>
  </si>
  <si>
    <t>メディアソフト</t>
  </si>
  <si>
    <t>2P_対談風_どきどき</t>
  </si>
  <si>
    <t>芸能アイドル隠したい黒歴史まとめDX</t>
  </si>
  <si>
    <t>1月23日(木)</t>
  </si>
  <si>
    <t>ak171</t>
  </si>
  <si>
    <t>ak172</t>
  </si>
  <si>
    <t>ダイアプレス</t>
  </si>
  <si>
    <t>実録JOKER</t>
  </si>
  <si>
    <t>1月27日(月)</t>
  </si>
  <si>
    <t>ak173</t>
  </si>
  <si>
    <t>ak174</t>
  </si>
  <si>
    <t>日本ジャーナル出版</t>
  </si>
  <si>
    <t>週刊実話増刊「実話ザ・タブー」</t>
  </si>
  <si>
    <t>1月29日(水)</t>
  </si>
  <si>
    <t>ak175</t>
  </si>
  <si>
    <t>ak176</t>
  </si>
  <si>
    <t>楽楽出版</t>
  </si>
  <si>
    <t>EXCITING MAX!DELUXE 2020早春特大号</t>
  </si>
  <si>
    <t>1月31日(金)</t>
  </si>
  <si>
    <t>ak177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</si>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</sst>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18</v>
      </c>
      <c r="D6" s="195">
        <v>590000</v>
      </c>
      <c r="E6" s="81">
        <v>828</v>
      </c>
      <c r="F6" s="81">
        <v>399</v>
      </c>
      <c r="G6" s="81">
        <v>447</v>
      </c>
      <c r="H6" s="91">
        <v>130</v>
      </c>
      <c r="I6" s="92">
        <v>1</v>
      </c>
      <c r="J6" s="145">
        <f>H6+I6</f>
        <v>131</v>
      </c>
      <c r="K6" s="82">
        <f>IFERROR(J6/G6,"-")</f>
        <v>0.29306487695749</v>
      </c>
      <c r="L6" s="81">
        <v>45</v>
      </c>
      <c r="M6" s="81">
        <v>18</v>
      </c>
      <c r="N6" s="82">
        <f>IFERROR(L6/J6,"-")</f>
        <v>0.34351145038168</v>
      </c>
      <c r="O6" s="83">
        <f>IFERROR(D6/J6,"-")</f>
        <v>4503.8167938931</v>
      </c>
      <c r="P6" s="84">
        <v>30</v>
      </c>
      <c r="Q6" s="82">
        <f>IFERROR(P6/J6,"-")</f>
        <v>0.22900763358779</v>
      </c>
      <c r="R6" s="200">
        <v>483000</v>
      </c>
      <c r="S6" s="201">
        <f>IFERROR(R6/J6,"-")</f>
        <v>3687.0229007634</v>
      </c>
      <c r="T6" s="201">
        <f>IFERROR(R6/P6,"-")</f>
        <v>16100</v>
      </c>
      <c r="U6" s="195">
        <f>IFERROR(R6-D6,"-")</f>
        <v>-107000</v>
      </c>
      <c r="V6" s="85">
        <f>R6/D6</f>
        <v>0.81864406779661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590000</v>
      </c>
      <c r="E9" s="41">
        <f>SUM(E6:E7)</f>
        <v>828</v>
      </c>
      <c r="F9" s="41">
        <f>SUM(F6:F7)</f>
        <v>399</v>
      </c>
      <c r="G9" s="41">
        <f>SUM(G6:G7)</f>
        <v>447</v>
      </c>
      <c r="H9" s="41">
        <f>SUM(H6:H7)</f>
        <v>130</v>
      </c>
      <c r="I9" s="41">
        <f>SUM(I6:I7)</f>
        <v>1</v>
      </c>
      <c r="J9" s="41">
        <f>SUM(J6:J7)</f>
        <v>131</v>
      </c>
      <c r="K9" s="42">
        <f>IFERROR(J9/G9,"-")</f>
        <v>0.29306487695749</v>
      </c>
      <c r="L9" s="78">
        <f>SUM(L6:L7)</f>
        <v>45</v>
      </c>
      <c r="M9" s="78">
        <f>SUM(M6:M7)</f>
        <v>18</v>
      </c>
      <c r="N9" s="42">
        <f>IFERROR(L9/J9,"-")</f>
        <v>0.34351145038168</v>
      </c>
      <c r="O9" s="43">
        <f>IFERROR(D9/J9,"-")</f>
        <v>4503.8167938931</v>
      </c>
      <c r="P9" s="44">
        <f>SUM(P6:P7)</f>
        <v>30</v>
      </c>
      <c r="Q9" s="42">
        <f>IFERROR(P9/J9,"-")</f>
        <v>0.22900763358779</v>
      </c>
      <c r="R9" s="45">
        <f>SUM(R6:R7)</f>
        <v>483000</v>
      </c>
      <c r="S9" s="45">
        <f>IFERROR(R9/J9,"-")</f>
        <v>3687.0229007634</v>
      </c>
      <c r="T9" s="45">
        <f>IFERROR(R9/P9,"-")</f>
        <v>16100</v>
      </c>
      <c r="U9" s="46">
        <f>SUM(U6:U7)</f>
        <v>-107000</v>
      </c>
      <c r="V9" s="47">
        <f>IFERROR(R9/D9,"-")</f>
        <v>0.81864406779661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0.775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204" t="s">
        <v>66</v>
      </c>
      <c r="J6" s="188">
        <v>40000</v>
      </c>
      <c r="K6" s="81">
        <v>0</v>
      </c>
      <c r="L6" s="81">
        <v>0</v>
      </c>
      <c r="M6" s="81">
        <v>31</v>
      </c>
      <c r="N6" s="91">
        <v>0</v>
      </c>
      <c r="O6" s="92">
        <v>0</v>
      </c>
      <c r="P6" s="93">
        <f>N6+O6</f>
        <v>0</v>
      </c>
      <c r="Q6" s="82">
        <f>IFERROR(P6/M6,"-")</f>
        <v>0</v>
      </c>
      <c r="R6" s="81">
        <v>0</v>
      </c>
      <c r="S6" s="81">
        <v>0</v>
      </c>
      <c r="T6" s="82" t="str">
        <f>IFERROR(S6/(O6+P6),"-")</f>
        <v>-</v>
      </c>
      <c r="U6" s="182">
        <f>IFERROR(J6/SUM(P6:P7),"-")</f>
        <v>5714.2857142857</v>
      </c>
      <c r="V6" s="84">
        <v>0</v>
      </c>
      <c r="W6" s="82" t="str">
        <f>IF(P6=0,"-",V6/P6)</f>
        <v>-</v>
      </c>
      <c r="X6" s="186">
        <v>0</v>
      </c>
      <c r="Y6" s="187" t="str">
        <f>IFERROR(X6/P6,"-")</f>
        <v>-</v>
      </c>
      <c r="Z6" s="187" t="str">
        <f>IFERROR(X6/V6,"-")</f>
        <v>-</v>
      </c>
      <c r="AA6" s="188">
        <f>SUM(X6:X7)-SUM(J6:J7)</f>
        <v>-9000</v>
      </c>
      <c r="AB6" s="85">
        <f>SUM(X6:X7)/SUM(J6:J7)</f>
        <v>0.775</v>
      </c>
      <c r="AC6" s="79"/>
      <c r="AD6" s="94"/>
      <c r="AE6" s="95" t="str">
        <f>IF(P6=0,"",IF(AD6=0,"",(AD6/P6)))</f>
        <v/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 t="str">
        <f>IF(P6=0,"",IF(AM6=0,"",(AM6/P6)))</f>
        <v/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 t="str">
        <f>IF(P6=0,"",IF(AV6=0,"",(AV6/P6)))</f>
        <v/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 t="str">
        <f>IF(P6=0,"",IF(BE6=0,"",(BE6/P6)))</f>
        <v/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 t="str">
        <f>IF(P6=0,"",IF(BN6=0,"",(BN6/P6)))</f>
        <v/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 t="str">
        <f>IF(P6=0,"",IF(BW6=0,"",(BW6/P6)))</f>
        <v/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 t="str">
        <f>IF(P6=0,"",IF(CF6=0,"",(CF6/P6)))</f>
        <v/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65</v>
      </c>
      <c r="L7" s="81">
        <v>24</v>
      </c>
      <c r="M7" s="81">
        <v>20</v>
      </c>
      <c r="N7" s="91">
        <v>7</v>
      </c>
      <c r="O7" s="92">
        <v>0</v>
      </c>
      <c r="P7" s="93">
        <f>N7+O7</f>
        <v>7</v>
      </c>
      <c r="Q7" s="82">
        <f>IFERROR(P7/M7,"-")</f>
        <v>0.35</v>
      </c>
      <c r="R7" s="81">
        <v>2</v>
      </c>
      <c r="S7" s="81">
        <v>1</v>
      </c>
      <c r="T7" s="82">
        <f>IFERROR(S7/(O7+P7),"-")</f>
        <v>0.14285714285714</v>
      </c>
      <c r="U7" s="182"/>
      <c r="V7" s="84">
        <v>3</v>
      </c>
      <c r="W7" s="82">
        <f>IF(P7=0,"-",V7/P7)</f>
        <v>0.42857142857143</v>
      </c>
      <c r="X7" s="186">
        <v>31000</v>
      </c>
      <c r="Y7" s="187">
        <f>IFERROR(X7/P7,"-")</f>
        <v>4428.5714285714</v>
      </c>
      <c r="Z7" s="187">
        <f>IFERROR(X7/V7,"-")</f>
        <v>10333.333333333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0.14285714285714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2</v>
      </c>
      <c r="BF7" s="113">
        <f>IF(P7=0,"",IF(BE7=0,"",(BE7/P7)))</f>
        <v>0.28571428571429</v>
      </c>
      <c r="BG7" s="112">
        <v>1</v>
      </c>
      <c r="BH7" s="114">
        <f>IFERROR(BG7/BE7,"-")</f>
        <v>0.5</v>
      </c>
      <c r="BI7" s="115">
        <v>25000</v>
      </c>
      <c r="BJ7" s="116">
        <f>IFERROR(BI7/BE7,"-")</f>
        <v>12500</v>
      </c>
      <c r="BK7" s="117"/>
      <c r="BL7" s="117"/>
      <c r="BM7" s="117">
        <v>1</v>
      </c>
      <c r="BN7" s="119">
        <v>4</v>
      </c>
      <c r="BO7" s="120">
        <f>IF(P7=0,"",IF(BN7=0,"",(BN7/P7)))</f>
        <v>0.57142857142857</v>
      </c>
      <c r="BP7" s="121">
        <v>2</v>
      </c>
      <c r="BQ7" s="122">
        <f>IFERROR(BP7/BN7,"-")</f>
        <v>0.5</v>
      </c>
      <c r="BR7" s="123">
        <v>6000</v>
      </c>
      <c r="BS7" s="124">
        <f>IFERROR(BR7/BN7,"-")</f>
        <v>1500</v>
      </c>
      <c r="BT7" s="125">
        <v>2</v>
      </c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3</v>
      </c>
      <c r="CP7" s="141">
        <v>31000</v>
      </c>
      <c r="CQ7" s="141">
        <v>25000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0.47142857142857</v>
      </c>
      <c r="B8" s="203" t="s">
        <v>69</v>
      </c>
      <c r="C8" s="203" t="s">
        <v>70</v>
      </c>
      <c r="D8" s="203" t="s">
        <v>71</v>
      </c>
      <c r="E8" s="203"/>
      <c r="F8" s="203" t="s">
        <v>63</v>
      </c>
      <c r="G8" s="203" t="s">
        <v>72</v>
      </c>
      <c r="H8" s="90" t="s">
        <v>73</v>
      </c>
      <c r="I8" s="90" t="s">
        <v>74</v>
      </c>
      <c r="J8" s="188">
        <v>70000</v>
      </c>
      <c r="K8" s="81">
        <v>6</v>
      </c>
      <c r="L8" s="81">
        <v>0</v>
      </c>
      <c r="M8" s="81">
        <v>31</v>
      </c>
      <c r="N8" s="91">
        <v>2</v>
      </c>
      <c r="O8" s="92">
        <v>0</v>
      </c>
      <c r="P8" s="93">
        <f>N8+O8</f>
        <v>2</v>
      </c>
      <c r="Q8" s="82">
        <f>IFERROR(P8/M8,"-")</f>
        <v>0.064516129032258</v>
      </c>
      <c r="R8" s="81">
        <v>1</v>
      </c>
      <c r="S8" s="81">
        <v>1</v>
      </c>
      <c r="T8" s="82">
        <f>IFERROR(S8/(O8+P8),"-")</f>
        <v>0.5</v>
      </c>
      <c r="U8" s="182">
        <f>IFERROR(J8/SUM(P8:P9),"-")</f>
        <v>2916.6666666667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-37000</v>
      </c>
      <c r="AB8" s="85">
        <f>SUM(X8:X9)/SUM(J8:J9)</f>
        <v>0.47142857142857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0.5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/>
      <c r="E9" s="203"/>
      <c r="F9" s="203" t="s">
        <v>68</v>
      </c>
      <c r="G9" s="203"/>
      <c r="H9" s="90"/>
      <c r="I9" s="90"/>
      <c r="J9" s="188"/>
      <c r="K9" s="81">
        <v>93</v>
      </c>
      <c r="L9" s="81">
        <v>61</v>
      </c>
      <c r="M9" s="81">
        <v>22</v>
      </c>
      <c r="N9" s="91">
        <v>22</v>
      </c>
      <c r="O9" s="92">
        <v>0</v>
      </c>
      <c r="P9" s="93">
        <f>N9+O9</f>
        <v>22</v>
      </c>
      <c r="Q9" s="82">
        <f>IFERROR(P9/M9,"-")</f>
        <v>1</v>
      </c>
      <c r="R9" s="81">
        <v>9</v>
      </c>
      <c r="S9" s="81">
        <v>1</v>
      </c>
      <c r="T9" s="82">
        <f>IFERROR(S9/(O9+P9),"-")</f>
        <v>0.045454545454545</v>
      </c>
      <c r="U9" s="182"/>
      <c r="V9" s="84">
        <v>2</v>
      </c>
      <c r="W9" s="82">
        <f>IF(P9=0,"-",V9/P9)</f>
        <v>0.090909090909091</v>
      </c>
      <c r="X9" s="186">
        <v>33000</v>
      </c>
      <c r="Y9" s="187">
        <f>IFERROR(X9/P9,"-")</f>
        <v>1500</v>
      </c>
      <c r="Z9" s="187">
        <f>IFERROR(X9/V9,"-")</f>
        <v>16500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3</v>
      </c>
      <c r="AN9" s="101">
        <f>IF(P9=0,"",IF(AM9=0,"",(AM9/P9)))</f>
        <v>0.13636363636364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4</v>
      </c>
      <c r="AW9" s="107">
        <f>IF(P9=0,"",IF(AV9=0,"",(AV9/P9)))</f>
        <v>0.18181818181818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8</v>
      </c>
      <c r="BF9" s="113">
        <f>IF(P9=0,"",IF(BE9=0,"",(BE9/P9)))</f>
        <v>0.36363636363636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4</v>
      </c>
      <c r="BO9" s="120">
        <f>IF(P9=0,"",IF(BN9=0,"",(BN9/P9)))</f>
        <v>0.18181818181818</v>
      </c>
      <c r="BP9" s="121">
        <v>1</v>
      </c>
      <c r="BQ9" s="122">
        <f>IFERROR(BP9/BN9,"-")</f>
        <v>0.25</v>
      </c>
      <c r="BR9" s="123">
        <v>20000</v>
      </c>
      <c r="BS9" s="124">
        <f>IFERROR(BR9/BN9,"-")</f>
        <v>5000</v>
      </c>
      <c r="BT9" s="125"/>
      <c r="BU9" s="125"/>
      <c r="BV9" s="125">
        <v>1</v>
      </c>
      <c r="BW9" s="126">
        <v>2</v>
      </c>
      <c r="BX9" s="127">
        <f>IF(P9=0,"",IF(BW9=0,"",(BW9/P9)))</f>
        <v>0.090909090909091</v>
      </c>
      <c r="BY9" s="128">
        <v>1</v>
      </c>
      <c r="BZ9" s="129">
        <f>IFERROR(BY9/BW9,"-")</f>
        <v>0.5</v>
      </c>
      <c r="CA9" s="130">
        <v>13000</v>
      </c>
      <c r="CB9" s="131">
        <f>IFERROR(CA9/BW9,"-")</f>
        <v>6500</v>
      </c>
      <c r="CC9" s="132"/>
      <c r="CD9" s="132"/>
      <c r="CE9" s="132">
        <v>1</v>
      </c>
      <c r="CF9" s="133">
        <v>1</v>
      </c>
      <c r="CG9" s="134">
        <f>IF(P9=0,"",IF(CF9=0,"",(CF9/P9)))</f>
        <v>0.045454545454545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2</v>
      </c>
      <c r="CP9" s="141">
        <v>33000</v>
      </c>
      <c r="CQ9" s="141">
        <v>20000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1.4222222222222</v>
      </c>
      <c r="B10" s="203" t="s">
        <v>76</v>
      </c>
      <c r="C10" s="203" t="s">
        <v>70</v>
      </c>
      <c r="D10" s="203" t="s">
        <v>77</v>
      </c>
      <c r="E10" s="203"/>
      <c r="F10" s="203" t="s">
        <v>63</v>
      </c>
      <c r="G10" s="203" t="s">
        <v>78</v>
      </c>
      <c r="H10" s="90" t="s">
        <v>65</v>
      </c>
      <c r="I10" s="90" t="s">
        <v>79</v>
      </c>
      <c r="J10" s="188">
        <v>45000</v>
      </c>
      <c r="K10" s="81">
        <v>17</v>
      </c>
      <c r="L10" s="81">
        <v>0</v>
      </c>
      <c r="M10" s="81">
        <v>37</v>
      </c>
      <c r="N10" s="91">
        <v>2</v>
      </c>
      <c r="O10" s="92">
        <v>0</v>
      </c>
      <c r="P10" s="93">
        <f>N10+O10</f>
        <v>2</v>
      </c>
      <c r="Q10" s="82">
        <f>IFERROR(P10/M10,"-")</f>
        <v>0.054054054054054</v>
      </c>
      <c r="R10" s="81">
        <v>1</v>
      </c>
      <c r="S10" s="81">
        <v>1</v>
      </c>
      <c r="T10" s="82">
        <f>IFERROR(S10/(O10+P10),"-")</f>
        <v>0.5</v>
      </c>
      <c r="U10" s="182">
        <f>IFERROR(J10/SUM(P10:P11),"-")</f>
        <v>2250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SUM(X10:X11)-SUM(J10:J11)</f>
        <v>19000</v>
      </c>
      <c r="AB10" s="85">
        <f>SUM(X10:X11)/SUM(J10:J11)</f>
        <v>1.4222222222222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>
        <v>1</v>
      </c>
      <c r="BX10" s="127">
        <f>IF(P10=0,"",IF(BW10=0,"",(BW10/P10)))</f>
        <v>0.5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>
        <v>1</v>
      </c>
      <c r="CG10" s="134">
        <f>IF(P10=0,"",IF(CF10=0,"",(CF10/P10)))</f>
        <v>0.5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80</v>
      </c>
      <c r="C11" s="203"/>
      <c r="D11" s="203"/>
      <c r="E11" s="203"/>
      <c r="F11" s="203" t="s">
        <v>68</v>
      </c>
      <c r="G11" s="203"/>
      <c r="H11" s="90"/>
      <c r="I11" s="90"/>
      <c r="J11" s="188"/>
      <c r="K11" s="81">
        <v>143</v>
      </c>
      <c r="L11" s="81">
        <v>86</v>
      </c>
      <c r="M11" s="81">
        <v>26</v>
      </c>
      <c r="N11" s="91">
        <v>18</v>
      </c>
      <c r="O11" s="92">
        <v>0</v>
      </c>
      <c r="P11" s="93">
        <f>N11+O11</f>
        <v>18</v>
      </c>
      <c r="Q11" s="82">
        <f>IFERROR(P11/M11,"-")</f>
        <v>0.69230769230769</v>
      </c>
      <c r="R11" s="81">
        <v>7</v>
      </c>
      <c r="S11" s="81">
        <v>1</v>
      </c>
      <c r="T11" s="82">
        <f>IFERROR(S11/(O11+P11),"-")</f>
        <v>0.055555555555556</v>
      </c>
      <c r="U11" s="182"/>
      <c r="V11" s="84">
        <v>6</v>
      </c>
      <c r="W11" s="82">
        <f>IF(P11=0,"-",V11/P11)</f>
        <v>0.33333333333333</v>
      </c>
      <c r="X11" s="186">
        <v>64000</v>
      </c>
      <c r="Y11" s="187">
        <f>IFERROR(X11/P11,"-")</f>
        <v>3555.5555555556</v>
      </c>
      <c r="Z11" s="187">
        <f>IFERROR(X11/V11,"-")</f>
        <v>10666.666666667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2</v>
      </c>
      <c r="AN11" s="101">
        <f>IF(P11=0,"",IF(AM11=0,"",(AM11/P11)))</f>
        <v>0.11111111111111</v>
      </c>
      <c r="AO11" s="100">
        <v>1</v>
      </c>
      <c r="AP11" s="102">
        <f>IFERROR(AP11/AM11,"-")</f>
        <v>0</v>
      </c>
      <c r="AQ11" s="103">
        <v>3000</v>
      </c>
      <c r="AR11" s="104">
        <f>IFERROR(AQ11/AM11,"-")</f>
        <v>1500</v>
      </c>
      <c r="AS11" s="105">
        <v>1</v>
      </c>
      <c r="AT11" s="105"/>
      <c r="AU11" s="105"/>
      <c r="AV11" s="106">
        <v>1</v>
      </c>
      <c r="AW11" s="107">
        <f>IF(P11=0,"",IF(AV11=0,"",(AV11/P11)))</f>
        <v>0.055555555555556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5</v>
      </c>
      <c r="BF11" s="113">
        <f>IF(P11=0,"",IF(BE11=0,"",(BE11/P11)))</f>
        <v>0.27777777777778</v>
      </c>
      <c r="BG11" s="112">
        <v>2</v>
      </c>
      <c r="BH11" s="114">
        <f>IFERROR(BG11/BE11,"-")</f>
        <v>0.4</v>
      </c>
      <c r="BI11" s="115">
        <v>18000</v>
      </c>
      <c r="BJ11" s="116">
        <f>IFERROR(BI11/BE11,"-")</f>
        <v>3600</v>
      </c>
      <c r="BK11" s="117">
        <v>1</v>
      </c>
      <c r="BL11" s="117">
        <v>1</v>
      </c>
      <c r="BM11" s="117"/>
      <c r="BN11" s="119">
        <v>6</v>
      </c>
      <c r="BO11" s="120">
        <f>IF(P11=0,"",IF(BN11=0,"",(BN11/P11)))</f>
        <v>0.33333333333333</v>
      </c>
      <c r="BP11" s="121">
        <v>1</v>
      </c>
      <c r="BQ11" s="122">
        <f>IFERROR(BP11/BN11,"-")</f>
        <v>0.16666666666667</v>
      </c>
      <c r="BR11" s="123">
        <v>15000</v>
      </c>
      <c r="BS11" s="124">
        <f>IFERROR(BR11/BN11,"-")</f>
        <v>2500</v>
      </c>
      <c r="BT11" s="125"/>
      <c r="BU11" s="125"/>
      <c r="BV11" s="125">
        <v>1</v>
      </c>
      <c r="BW11" s="126">
        <v>3</v>
      </c>
      <c r="BX11" s="127">
        <f>IF(P11=0,"",IF(BW11=0,"",(BW11/P11)))</f>
        <v>0.16666666666667</v>
      </c>
      <c r="BY11" s="128">
        <v>1</v>
      </c>
      <c r="BZ11" s="129">
        <f>IFERROR(BY11/BW11,"-")</f>
        <v>0.33333333333333</v>
      </c>
      <c r="CA11" s="130">
        <v>13000</v>
      </c>
      <c r="CB11" s="131">
        <f>IFERROR(CA11/BW11,"-")</f>
        <v>4333.3333333333</v>
      </c>
      <c r="CC11" s="132"/>
      <c r="CD11" s="132"/>
      <c r="CE11" s="132">
        <v>1</v>
      </c>
      <c r="CF11" s="133">
        <v>1</v>
      </c>
      <c r="CG11" s="134">
        <f>IF(P11=0,"",IF(CF11=0,"",(CF11/P11)))</f>
        <v>0.055555555555556</v>
      </c>
      <c r="CH11" s="135">
        <v>1</v>
      </c>
      <c r="CI11" s="136">
        <f>IFERROR(CH11/CF11,"-")</f>
        <v>1</v>
      </c>
      <c r="CJ11" s="137">
        <v>15000</v>
      </c>
      <c r="CK11" s="138">
        <f>IFERROR(CJ11/CF11,"-")</f>
        <v>15000</v>
      </c>
      <c r="CL11" s="139"/>
      <c r="CM11" s="139">
        <v>1</v>
      </c>
      <c r="CN11" s="139"/>
      <c r="CO11" s="140">
        <v>6</v>
      </c>
      <c r="CP11" s="141">
        <v>64000</v>
      </c>
      <c r="CQ11" s="141">
        <v>15000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0.18181818181818</v>
      </c>
      <c r="B12" s="203" t="s">
        <v>81</v>
      </c>
      <c r="C12" s="203" t="s">
        <v>61</v>
      </c>
      <c r="D12" s="203" t="s">
        <v>62</v>
      </c>
      <c r="E12" s="203"/>
      <c r="F12" s="203" t="s">
        <v>63</v>
      </c>
      <c r="G12" s="203" t="s">
        <v>82</v>
      </c>
      <c r="H12" s="90" t="s">
        <v>83</v>
      </c>
      <c r="I12" s="90" t="s">
        <v>84</v>
      </c>
      <c r="J12" s="188">
        <v>55000</v>
      </c>
      <c r="K12" s="81">
        <v>3</v>
      </c>
      <c r="L12" s="81">
        <v>0</v>
      </c>
      <c r="M12" s="81">
        <v>16</v>
      </c>
      <c r="N12" s="91">
        <v>0</v>
      </c>
      <c r="O12" s="92">
        <v>0</v>
      </c>
      <c r="P12" s="93">
        <f>N12+O12</f>
        <v>0</v>
      </c>
      <c r="Q12" s="82">
        <f>IFERROR(P12/M12,"-")</f>
        <v>0</v>
      </c>
      <c r="R12" s="81">
        <v>0</v>
      </c>
      <c r="S12" s="81">
        <v>0</v>
      </c>
      <c r="T12" s="82" t="str">
        <f>IFERROR(S12/(O12+P12),"-")</f>
        <v>-</v>
      </c>
      <c r="U12" s="182">
        <f>IFERROR(J12/SUM(P12:P13),"-")</f>
        <v>11000</v>
      </c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>
        <f>SUM(X12:X13)-SUM(J12:J13)</f>
        <v>-45000</v>
      </c>
      <c r="AB12" s="85">
        <f>SUM(X12:X13)/SUM(J12:J13)</f>
        <v>0.18181818181818</v>
      </c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85</v>
      </c>
      <c r="C13" s="203"/>
      <c r="D13" s="203"/>
      <c r="E13" s="203"/>
      <c r="F13" s="203" t="s">
        <v>68</v>
      </c>
      <c r="G13" s="203"/>
      <c r="H13" s="90"/>
      <c r="I13" s="90"/>
      <c r="J13" s="188"/>
      <c r="K13" s="81">
        <v>46</v>
      </c>
      <c r="L13" s="81">
        <v>17</v>
      </c>
      <c r="M13" s="81">
        <v>6</v>
      </c>
      <c r="N13" s="91">
        <v>5</v>
      </c>
      <c r="O13" s="92">
        <v>0</v>
      </c>
      <c r="P13" s="93">
        <f>N13+O13</f>
        <v>5</v>
      </c>
      <c r="Q13" s="82">
        <f>IFERROR(P13/M13,"-")</f>
        <v>0.83333333333333</v>
      </c>
      <c r="R13" s="81">
        <v>2</v>
      </c>
      <c r="S13" s="81">
        <v>0</v>
      </c>
      <c r="T13" s="82">
        <f>IFERROR(S13/(O13+P13),"-")</f>
        <v>0</v>
      </c>
      <c r="U13" s="182"/>
      <c r="V13" s="84">
        <v>1</v>
      </c>
      <c r="W13" s="82">
        <f>IF(P13=0,"-",V13/P13)</f>
        <v>0.2</v>
      </c>
      <c r="X13" s="186">
        <v>10000</v>
      </c>
      <c r="Y13" s="187">
        <f>IFERROR(X13/P13,"-")</f>
        <v>2000</v>
      </c>
      <c r="Z13" s="187">
        <f>IFERROR(X13/V13,"-")</f>
        <v>10000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1</v>
      </c>
      <c r="AN13" s="101">
        <f>IF(P13=0,"",IF(AM13=0,"",(AM13/P13)))</f>
        <v>0.2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3</v>
      </c>
      <c r="BF13" s="113">
        <f>IF(P13=0,"",IF(BE13=0,"",(BE13/P13)))</f>
        <v>0.6</v>
      </c>
      <c r="BG13" s="112">
        <v>1</v>
      </c>
      <c r="BH13" s="114">
        <f>IFERROR(BG13/BE13,"-")</f>
        <v>0.33333333333333</v>
      </c>
      <c r="BI13" s="115">
        <v>10000</v>
      </c>
      <c r="BJ13" s="116">
        <f>IFERROR(BI13/BE13,"-")</f>
        <v>3333.3333333333</v>
      </c>
      <c r="BK13" s="117"/>
      <c r="BL13" s="117">
        <v>1</v>
      </c>
      <c r="BM13" s="117"/>
      <c r="BN13" s="119">
        <v>1</v>
      </c>
      <c r="BO13" s="120">
        <f>IF(P13=0,"",IF(BN13=0,"",(BN13/P13)))</f>
        <v>0.2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1</v>
      </c>
      <c r="CP13" s="141">
        <v>10000</v>
      </c>
      <c r="CQ13" s="141">
        <v>10000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1.1285714285714</v>
      </c>
      <c r="B14" s="203" t="s">
        <v>86</v>
      </c>
      <c r="C14" s="203" t="s">
        <v>70</v>
      </c>
      <c r="D14" s="203" t="s">
        <v>62</v>
      </c>
      <c r="E14" s="203"/>
      <c r="F14" s="203" t="s">
        <v>63</v>
      </c>
      <c r="G14" s="203" t="s">
        <v>87</v>
      </c>
      <c r="H14" s="90" t="s">
        <v>65</v>
      </c>
      <c r="I14" s="90" t="s">
        <v>88</v>
      </c>
      <c r="J14" s="188">
        <v>70000</v>
      </c>
      <c r="K14" s="81">
        <v>3</v>
      </c>
      <c r="L14" s="81">
        <v>0</v>
      </c>
      <c r="M14" s="81">
        <v>11</v>
      </c>
      <c r="N14" s="91">
        <v>3</v>
      </c>
      <c r="O14" s="92">
        <v>0</v>
      </c>
      <c r="P14" s="93">
        <f>N14+O14</f>
        <v>3</v>
      </c>
      <c r="Q14" s="82">
        <f>IFERROR(P14/M14,"-")</f>
        <v>0.27272727272727</v>
      </c>
      <c r="R14" s="81">
        <v>2</v>
      </c>
      <c r="S14" s="81">
        <v>0</v>
      </c>
      <c r="T14" s="82">
        <f>IFERROR(S14/(O14+P14),"-")</f>
        <v>0</v>
      </c>
      <c r="U14" s="182">
        <f>IFERROR(J14/SUM(P14:P15),"-")</f>
        <v>6363.6363636364</v>
      </c>
      <c r="V14" s="84">
        <v>2</v>
      </c>
      <c r="W14" s="82">
        <f>IF(P14=0,"-",V14/P14)</f>
        <v>0.66666666666667</v>
      </c>
      <c r="X14" s="186">
        <v>16000</v>
      </c>
      <c r="Y14" s="187">
        <f>IFERROR(X14/P14,"-")</f>
        <v>5333.3333333333</v>
      </c>
      <c r="Z14" s="187">
        <f>IFERROR(X14/V14,"-")</f>
        <v>8000</v>
      </c>
      <c r="AA14" s="188">
        <f>SUM(X14:X15)-SUM(J14:J15)</f>
        <v>9000</v>
      </c>
      <c r="AB14" s="85">
        <f>SUM(X14:X15)/SUM(J14:J15)</f>
        <v>1.1285714285714</v>
      </c>
      <c r="AC14" s="79"/>
      <c r="AD14" s="94">
        <v>1</v>
      </c>
      <c r="AE14" s="95">
        <f>IF(P14=0,"",IF(AD14=0,"",(AD14/P14)))</f>
        <v>0.33333333333333</v>
      </c>
      <c r="AF14" s="94"/>
      <c r="AG14" s="96">
        <f>IFERROR(AF14/AD14,"-")</f>
        <v>0</v>
      </c>
      <c r="AH14" s="97"/>
      <c r="AI14" s="98">
        <f>IFERROR(AH14/AD14,"-")</f>
        <v>0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2</v>
      </c>
      <c r="BF14" s="113">
        <f>IF(P14=0,"",IF(BE14=0,"",(BE14/P14)))</f>
        <v>0.66666666666667</v>
      </c>
      <c r="BG14" s="112">
        <v>2</v>
      </c>
      <c r="BH14" s="114">
        <f>IFERROR(BG14/BE14,"-")</f>
        <v>1</v>
      </c>
      <c r="BI14" s="115">
        <v>16000</v>
      </c>
      <c r="BJ14" s="116">
        <f>IFERROR(BI14/BE14,"-")</f>
        <v>8000</v>
      </c>
      <c r="BK14" s="117"/>
      <c r="BL14" s="117">
        <v>2</v>
      </c>
      <c r="BM14" s="117"/>
      <c r="BN14" s="119"/>
      <c r="BO14" s="120">
        <f>IF(P14=0,"",IF(BN14=0,"",(BN14/P14)))</f>
        <v>0</v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2</v>
      </c>
      <c r="CP14" s="141">
        <v>16000</v>
      </c>
      <c r="CQ14" s="141">
        <v>8000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89</v>
      </c>
      <c r="C15" s="203"/>
      <c r="D15" s="203"/>
      <c r="E15" s="203"/>
      <c r="F15" s="203" t="s">
        <v>68</v>
      </c>
      <c r="G15" s="203"/>
      <c r="H15" s="90"/>
      <c r="I15" s="90"/>
      <c r="J15" s="188"/>
      <c r="K15" s="81">
        <v>42</v>
      </c>
      <c r="L15" s="81">
        <v>28</v>
      </c>
      <c r="M15" s="81">
        <v>11</v>
      </c>
      <c r="N15" s="91">
        <v>8</v>
      </c>
      <c r="O15" s="92">
        <v>0</v>
      </c>
      <c r="P15" s="93">
        <f>N15+O15</f>
        <v>8</v>
      </c>
      <c r="Q15" s="82">
        <f>IFERROR(P15/M15,"-")</f>
        <v>0.72727272727273</v>
      </c>
      <c r="R15" s="81">
        <v>1</v>
      </c>
      <c r="S15" s="81">
        <v>2</v>
      </c>
      <c r="T15" s="82">
        <f>IFERROR(S15/(O15+P15),"-")</f>
        <v>0.25</v>
      </c>
      <c r="U15" s="182"/>
      <c r="V15" s="84">
        <v>1</v>
      </c>
      <c r="W15" s="82">
        <f>IF(P15=0,"-",V15/P15)</f>
        <v>0.125</v>
      </c>
      <c r="X15" s="186">
        <v>63000</v>
      </c>
      <c r="Y15" s="187">
        <f>IFERROR(X15/P15,"-")</f>
        <v>7875</v>
      </c>
      <c r="Z15" s="187">
        <f>IFERROR(X15/V15,"-")</f>
        <v>63000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>
        <v>1</v>
      </c>
      <c r="AN15" s="101">
        <f>IF(P15=0,"",IF(AM15=0,"",(AM15/P15)))</f>
        <v>0.125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>
        <v>3</v>
      </c>
      <c r="AW15" s="107">
        <f>IF(P15=0,"",IF(AV15=0,"",(AV15/P15)))</f>
        <v>0.375</v>
      </c>
      <c r="AX15" s="106"/>
      <c r="AY15" s="108">
        <f>IFERROR(AX15/AV15,"-")</f>
        <v>0</v>
      </c>
      <c r="AZ15" s="109"/>
      <c r="BA15" s="110">
        <f>IFERROR(AZ15/AV15,"-")</f>
        <v>0</v>
      </c>
      <c r="BB15" s="111"/>
      <c r="BC15" s="111"/>
      <c r="BD15" s="111"/>
      <c r="BE15" s="112">
        <v>1</v>
      </c>
      <c r="BF15" s="113">
        <f>IF(P15=0,"",IF(BE15=0,"",(BE15/P15)))</f>
        <v>0.125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2</v>
      </c>
      <c r="BO15" s="120">
        <f>IF(P15=0,"",IF(BN15=0,"",(BN15/P15)))</f>
        <v>0.25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1</v>
      </c>
      <c r="BX15" s="127">
        <f>IF(P15=0,"",IF(BW15=0,"",(BW15/P15)))</f>
        <v>0.125</v>
      </c>
      <c r="BY15" s="128">
        <v>1</v>
      </c>
      <c r="BZ15" s="129">
        <f>IFERROR(BY15/BW15,"-")</f>
        <v>1</v>
      </c>
      <c r="CA15" s="130">
        <v>63000</v>
      </c>
      <c r="CB15" s="131">
        <f>IFERROR(CA15/BW15,"-")</f>
        <v>63000</v>
      </c>
      <c r="CC15" s="132"/>
      <c r="CD15" s="132"/>
      <c r="CE15" s="132">
        <v>1</v>
      </c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1</v>
      </c>
      <c r="CP15" s="141">
        <v>63000</v>
      </c>
      <c r="CQ15" s="141">
        <v>63000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>
        <f>AB16</f>
        <v>0</v>
      </c>
      <c r="B16" s="203" t="s">
        <v>90</v>
      </c>
      <c r="C16" s="203" t="s">
        <v>91</v>
      </c>
      <c r="D16" s="203" t="s">
        <v>92</v>
      </c>
      <c r="E16" s="203"/>
      <c r="F16" s="203" t="s">
        <v>63</v>
      </c>
      <c r="G16" s="203" t="s">
        <v>93</v>
      </c>
      <c r="H16" s="90" t="s">
        <v>83</v>
      </c>
      <c r="I16" s="90" t="s">
        <v>94</v>
      </c>
      <c r="J16" s="188">
        <v>45000</v>
      </c>
      <c r="K16" s="81">
        <v>6</v>
      </c>
      <c r="L16" s="81">
        <v>0</v>
      </c>
      <c r="M16" s="81">
        <v>16</v>
      </c>
      <c r="N16" s="91">
        <v>4</v>
      </c>
      <c r="O16" s="92">
        <v>1</v>
      </c>
      <c r="P16" s="93">
        <f>N16+O16</f>
        <v>5</v>
      </c>
      <c r="Q16" s="82">
        <f>IFERROR(P16/M16,"-")</f>
        <v>0.3125</v>
      </c>
      <c r="R16" s="81">
        <v>0</v>
      </c>
      <c r="S16" s="81">
        <v>2</v>
      </c>
      <c r="T16" s="82">
        <f>IFERROR(S16/(O16+P16),"-")</f>
        <v>0.33333333333333</v>
      </c>
      <c r="U16" s="182">
        <f>IFERROR(J16/SUM(P16:P17),"-")</f>
        <v>5000</v>
      </c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>
        <f>SUM(X16:X17)-SUM(J16:J17)</f>
        <v>-45000</v>
      </c>
      <c r="AB16" s="85">
        <f>SUM(X16:X17)/SUM(J16:J17)</f>
        <v>0</v>
      </c>
      <c r="AC16" s="79"/>
      <c r="AD16" s="94">
        <v>1</v>
      </c>
      <c r="AE16" s="95">
        <f>IF(P16=0,"",IF(AD16=0,"",(AD16/P16)))</f>
        <v>0.2</v>
      </c>
      <c r="AF16" s="94"/>
      <c r="AG16" s="96">
        <f>IFERROR(AF16/AD16,"-")</f>
        <v>0</v>
      </c>
      <c r="AH16" s="97"/>
      <c r="AI16" s="98">
        <f>IFERROR(AH16/AD16,"-")</f>
        <v>0</v>
      </c>
      <c r="AJ16" s="99"/>
      <c r="AK16" s="99"/>
      <c r="AL16" s="99"/>
      <c r="AM16" s="100">
        <v>3</v>
      </c>
      <c r="AN16" s="101">
        <f>IF(P16=0,"",IF(AM16=0,"",(AM16/P16)))</f>
        <v>0.6</v>
      </c>
      <c r="AO16" s="100"/>
      <c r="AP16" s="102">
        <f>IFERROR(AP16/AM16,"-")</f>
        <v>0</v>
      </c>
      <c r="AQ16" s="103"/>
      <c r="AR16" s="104">
        <f>IFERROR(AQ16/AM16,"-")</f>
        <v>0</v>
      </c>
      <c r="AS16" s="105"/>
      <c r="AT16" s="105"/>
      <c r="AU16" s="105"/>
      <c r="AV16" s="106">
        <v>1</v>
      </c>
      <c r="AW16" s="107">
        <f>IF(P16=0,"",IF(AV16=0,"",(AV16/P16)))</f>
        <v>0.2</v>
      </c>
      <c r="AX16" s="106"/>
      <c r="AY16" s="108">
        <f>IFERROR(AX16/AV16,"-")</f>
        <v>0</v>
      </c>
      <c r="AZ16" s="109"/>
      <c r="BA16" s="110">
        <f>IFERROR(AZ16/AV16,"-")</f>
        <v>0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>
        <f>IF(P16=0,"",IF(BN16=0,"",(BN16/P16)))</f>
        <v>0</v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95</v>
      </c>
      <c r="C17" s="203"/>
      <c r="D17" s="203"/>
      <c r="E17" s="203"/>
      <c r="F17" s="203" t="s">
        <v>68</v>
      </c>
      <c r="G17" s="203"/>
      <c r="H17" s="90"/>
      <c r="I17" s="90"/>
      <c r="J17" s="188"/>
      <c r="K17" s="81">
        <v>24</v>
      </c>
      <c r="L17" s="81">
        <v>21</v>
      </c>
      <c r="M17" s="81">
        <v>3</v>
      </c>
      <c r="N17" s="91">
        <v>4</v>
      </c>
      <c r="O17" s="92">
        <v>0</v>
      </c>
      <c r="P17" s="93">
        <f>N17+O17</f>
        <v>4</v>
      </c>
      <c r="Q17" s="82">
        <f>IFERROR(P17/M17,"-")</f>
        <v>1.3333333333333</v>
      </c>
      <c r="R17" s="81">
        <v>3</v>
      </c>
      <c r="S17" s="81">
        <v>0</v>
      </c>
      <c r="T17" s="82">
        <f>IFERROR(S17/(O17+P17),"-")</f>
        <v>0</v>
      </c>
      <c r="U17" s="182"/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1</v>
      </c>
      <c r="BF17" s="113">
        <f>IF(P17=0,"",IF(BE17=0,"",(BE17/P17)))</f>
        <v>0.25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3</v>
      </c>
      <c r="BO17" s="120">
        <f>IF(P17=0,"",IF(BN17=0,"",(BN17/P17)))</f>
        <v>0.75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>
        <f>AB18</f>
        <v>0</v>
      </c>
      <c r="B18" s="203" t="s">
        <v>96</v>
      </c>
      <c r="C18" s="203" t="s">
        <v>97</v>
      </c>
      <c r="D18" s="203" t="s">
        <v>62</v>
      </c>
      <c r="E18" s="203"/>
      <c r="F18" s="203" t="s">
        <v>63</v>
      </c>
      <c r="G18" s="203" t="s">
        <v>98</v>
      </c>
      <c r="H18" s="90" t="s">
        <v>83</v>
      </c>
      <c r="I18" s="90" t="s">
        <v>99</v>
      </c>
      <c r="J18" s="188">
        <v>75000</v>
      </c>
      <c r="K18" s="81">
        <v>2</v>
      </c>
      <c r="L18" s="81">
        <v>0</v>
      </c>
      <c r="M18" s="81">
        <v>7</v>
      </c>
      <c r="N18" s="91">
        <v>0</v>
      </c>
      <c r="O18" s="92">
        <v>0</v>
      </c>
      <c r="P18" s="93">
        <f>N18+O18</f>
        <v>0</v>
      </c>
      <c r="Q18" s="82">
        <f>IFERROR(P18/M18,"-")</f>
        <v>0</v>
      </c>
      <c r="R18" s="81">
        <v>0</v>
      </c>
      <c r="S18" s="81">
        <v>0</v>
      </c>
      <c r="T18" s="82" t="str">
        <f>IFERROR(S18/(O18+P18),"-")</f>
        <v>-</v>
      </c>
      <c r="U18" s="182">
        <f>IFERROR(J18/SUM(P18:P19),"-")</f>
        <v>37500</v>
      </c>
      <c r="V18" s="84">
        <v>0</v>
      </c>
      <c r="W18" s="82" t="str">
        <f>IF(P18=0,"-",V18/P18)</f>
        <v>-</v>
      </c>
      <c r="X18" s="186">
        <v>0</v>
      </c>
      <c r="Y18" s="187" t="str">
        <f>IFERROR(X18/P18,"-")</f>
        <v>-</v>
      </c>
      <c r="Z18" s="187" t="str">
        <f>IFERROR(X18/V18,"-")</f>
        <v>-</v>
      </c>
      <c r="AA18" s="188">
        <f>SUM(X18:X19)-SUM(J18:J19)</f>
        <v>-75000</v>
      </c>
      <c r="AB18" s="85">
        <f>SUM(X18:X19)/SUM(J18:J19)</f>
        <v>0</v>
      </c>
      <c r="AC18" s="79"/>
      <c r="AD18" s="94"/>
      <c r="AE18" s="95" t="str">
        <f>IF(P18=0,"",IF(AD18=0,"",(AD18/P18)))</f>
        <v/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 t="str">
        <f>IF(P18=0,"",IF(AM18=0,"",(AM18/P18)))</f>
        <v/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 t="str">
        <f>IF(P18=0,"",IF(AV18=0,"",(AV18/P18)))</f>
        <v/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 t="str">
        <f>IF(P18=0,"",IF(BE18=0,"",(BE18/P18)))</f>
        <v/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 t="str">
        <f>IF(P18=0,"",IF(BN18=0,"",(BN18/P18)))</f>
        <v/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/>
      <c r="BX18" s="127" t="str">
        <f>IF(P18=0,"",IF(BW18=0,"",(BW18/P18)))</f>
        <v/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 t="str">
        <f>IF(P18=0,"",IF(CF18=0,"",(CF18/P18)))</f>
        <v/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100</v>
      </c>
      <c r="C19" s="203"/>
      <c r="D19" s="203"/>
      <c r="E19" s="203"/>
      <c r="F19" s="203" t="s">
        <v>68</v>
      </c>
      <c r="G19" s="203"/>
      <c r="H19" s="90"/>
      <c r="I19" s="90"/>
      <c r="J19" s="188"/>
      <c r="K19" s="81">
        <v>58</v>
      </c>
      <c r="L19" s="81">
        <v>11</v>
      </c>
      <c r="M19" s="81">
        <v>11</v>
      </c>
      <c r="N19" s="91">
        <v>2</v>
      </c>
      <c r="O19" s="92">
        <v>0</v>
      </c>
      <c r="P19" s="93">
        <f>N19+O19</f>
        <v>2</v>
      </c>
      <c r="Q19" s="82">
        <f>IFERROR(P19/M19,"-")</f>
        <v>0.18181818181818</v>
      </c>
      <c r="R19" s="81">
        <v>1</v>
      </c>
      <c r="S19" s="81">
        <v>0</v>
      </c>
      <c r="T19" s="82">
        <f>IFERROR(S19/(O19+P19),"-")</f>
        <v>0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2</v>
      </c>
      <c r="BO19" s="120">
        <f>IF(P19=0,"",IF(BN19=0,"",(BN19/P19)))</f>
        <v>1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>
        <f>AB20</f>
        <v>0.552</v>
      </c>
      <c r="B20" s="203" t="s">
        <v>101</v>
      </c>
      <c r="C20" s="203" t="s">
        <v>102</v>
      </c>
      <c r="D20" s="203" t="s">
        <v>71</v>
      </c>
      <c r="E20" s="203"/>
      <c r="F20" s="203" t="s">
        <v>63</v>
      </c>
      <c r="G20" s="203" t="s">
        <v>103</v>
      </c>
      <c r="H20" s="90" t="s">
        <v>73</v>
      </c>
      <c r="I20" s="90" t="s">
        <v>104</v>
      </c>
      <c r="J20" s="188">
        <v>125000</v>
      </c>
      <c r="K20" s="81">
        <v>8</v>
      </c>
      <c r="L20" s="81">
        <v>0</v>
      </c>
      <c r="M20" s="81">
        <v>16</v>
      </c>
      <c r="N20" s="91">
        <v>2</v>
      </c>
      <c r="O20" s="92">
        <v>0</v>
      </c>
      <c r="P20" s="93">
        <f>N20+O20</f>
        <v>2</v>
      </c>
      <c r="Q20" s="82">
        <f>IFERROR(P20/M20,"-")</f>
        <v>0.125</v>
      </c>
      <c r="R20" s="81">
        <v>1</v>
      </c>
      <c r="S20" s="81">
        <v>0</v>
      </c>
      <c r="T20" s="82">
        <f>IFERROR(S20/(O20+P20),"-")</f>
        <v>0</v>
      </c>
      <c r="U20" s="182">
        <f>IFERROR(J20/SUM(P20:P21),"-")</f>
        <v>6944.4444444444</v>
      </c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>
        <f>SUM(X20:X21)-SUM(J20:J21)</f>
        <v>-56000</v>
      </c>
      <c r="AB20" s="85">
        <f>SUM(X20:X21)/SUM(J20:J21)</f>
        <v>0.552</v>
      </c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2</v>
      </c>
      <c r="BF20" s="113">
        <f>IF(P20=0,"",IF(BE20=0,"",(BE20/P20)))</f>
        <v>1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/>
      <c r="BO20" s="120">
        <f>IF(P20=0,"",IF(BN20=0,"",(BN20/P20)))</f>
        <v>0</v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105</v>
      </c>
      <c r="C21" s="203"/>
      <c r="D21" s="203"/>
      <c r="E21" s="203"/>
      <c r="F21" s="203" t="s">
        <v>68</v>
      </c>
      <c r="G21" s="203"/>
      <c r="H21" s="90"/>
      <c r="I21" s="90"/>
      <c r="J21" s="188"/>
      <c r="K21" s="81">
        <v>148</v>
      </c>
      <c r="L21" s="81">
        <v>63</v>
      </c>
      <c r="M21" s="81">
        <v>84</v>
      </c>
      <c r="N21" s="91">
        <v>16</v>
      </c>
      <c r="O21" s="92">
        <v>0</v>
      </c>
      <c r="P21" s="93">
        <f>N21+O21</f>
        <v>16</v>
      </c>
      <c r="Q21" s="82">
        <f>IFERROR(P21/M21,"-")</f>
        <v>0.19047619047619</v>
      </c>
      <c r="R21" s="81">
        <v>6</v>
      </c>
      <c r="S21" s="81">
        <v>1</v>
      </c>
      <c r="T21" s="82">
        <f>IFERROR(S21/(O21+P21),"-")</f>
        <v>0.0625</v>
      </c>
      <c r="U21" s="182"/>
      <c r="V21" s="84">
        <v>7</v>
      </c>
      <c r="W21" s="82">
        <f>IF(P21=0,"-",V21/P21)</f>
        <v>0.4375</v>
      </c>
      <c r="X21" s="186">
        <v>69000</v>
      </c>
      <c r="Y21" s="187">
        <f>IFERROR(X21/P21,"-")</f>
        <v>4312.5</v>
      </c>
      <c r="Z21" s="187">
        <f>IFERROR(X21/V21,"-")</f>
        <v>9857.1428571429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>
        <v>1</v>
      </c>
      <c r="AW21" s="107">
        <f>IF(P21=0,"",IF(AV21=0,"",(AV21/P21)))</f>
        <v>0.0625</v>
      </c>
      <c r="AX21" s="106"/>
      <c r="AY21" s="108">
        <f>IFERROR(AX21/AV21,"-")</f>
        <v>0</v>
      </c>
      <c r="AZ21" s="109"/>
      <c r="BA21" s="110">
        <f>IFERROR(AZ21/AV21,"-")</f>
        <v>0</v>
      </c>
      <c r="BB21" s="111"/>
      <c r="BC21" s="111"/>
      <c r="BD21" s="111"/>
      <c r="BE21" s="112">
        <v>4</v>
      </c>
      <c r="BF21" s="113">
        <f>IF(P21=0,"",IF(BE21=0,"",(BE21/P21)))</f>
        <v>0.25</v>
      </c>
      <c r="BG21" s="112">
        <v>1</v>
      </c>
      <c r="BH21" s="114">
        <f>IFERROR(BG21/BE21,"-")</f>
        <v>0.25</v>
      </c>
      <c r="BI21" s="115">
        <v>8000</v>
      </c>
      <c r="BJ21" s="116">
        <f>IFERROR(BI21/BE21,"-")</f>
        <v>2000</v>
      </c>
      <c r="BK21" s="117">
        <v>1</v>
      </c>
      <c r="BL21" s="117"/>
      <c r="BM21" s="117"/>
      <c r="BN21" s="119">
        <v>6</v>
      </c>
      <c r="BO21" s="120">
        <f>IF(P21=0,"",IF(BN21=0,"",(BN21/P21)))</f>
        <v>0.375</v>
      </c>
      <c r="BP21" s="121">
        <v>3</v>
      </c>
      <c r="BQ21" s="122">
        <f>IFERROR(BP21/BN21,"-")</f>
        <v>0.5</v>
      </c>
      <c r="BR21" s="123">
        <v>28000</v>
      </c>
      <c r="BS21" s="124">
        <f>IFERROR(BR21/BN21,"-")</f>
        <v>4666.6666666667</v>
      </c>
      <c r="BT21" s="125">
        <v>1</v>
      </c>
      <c r="BU21" s="125">
        <v>1</v>
      </c>
      <c r="BV21" s="125">
        <v>1</v>
      </c>
      <c r="BW21" s="126">
        <v>5</v>
      </c>
      <c r="BX21" s="127">
        <f>IF(P21=0,"",IF(BW21=0,"",(BW21/P21)))</f>
        <v>0.3125</v>
      </c>
      <c r="BY21" s="128">
        <v>3</v>
      </c>
      <c r="BZ21" s="129">
        <f>IFERROR(BY21/BW21,"-")</f>
        <v>0.6</v>
      </c>
      <c r="CA21" s="130">
        <v>33000</v>
      </c>
      <c r="CB21" s="131">
        <f>IFERROR(CA21/BW21,"-")</f>
        <v>6600</v>
      </c>
      <c r="CC21" s="132">
        <v>2</v>
      </c>
      <c r="CD21" s="132">
        <v>1</v>
      </c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7</v>
      </c>
      <c r="CP21" s="141">
        <v>69000</v>
      </c>
      <c r="CQ21" s="141">
        <v>15000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3.0307692307692</v>
      </c>
      <c r="B22" s="203" t="s">
        <v>106</v>
      </c>
      <c r="C22" s="203" t="s">
        <v>107</v>
      </c>
      <c r="D22" s="203" t="s">
        <v>71</v>
      </c>
      <c r="E22" s="203"/>
      <c r="F22" s="203" t="s">
        <v>63</v>
      </c>
      <c r="G22" s="203" t="s">
        <v>108</v>
      </c>
      <c r="H22" s="90" t="s">
        <v>73</v>
      </c>
      <c r="I22" s="90" t="s">
        <v>109</v>
      </c>
      <c r="J22" s="188">
        <v>65000</v>
      </c>
      <c r="K22" s="81">
        <v>10</v>
      </c>
      <c r="L22" s="81">
        <v>0</v>
      </c>
      <c r="M22" s="81">
        <v>23</v>
      </c>
      <c r="N22" s="91">
        <v>7</v>
      </c>
      <c r="O22" s="92">
        <v>0</v>
      </c>
      <c r="P22" s="93">
        <f>N22+O22</f>
        <v>7</v>
      </c>
      <c r="Q22" s="82">
        <f>IFERROR(P22/M22,"-")</f>
        <v>0.30434782608696</v>
      </c>
      <c r="R22" s="81">
        <v>3</v>
      </c>
      <c r="S22" s="81">
        <v>2</v>
      </c>
      <c r="T22" s="82">
        <f>IFERROR(S22/(O22+P22),"-")</f>
        <v>0.28571428571429</v>
      </c>
      <c r="U22" s="182">
        <f>IFERROR(J22/SUM(P22:P23),"-")</f>
        <v>1857.1428571429</v>
      </c>
      <c r="V22" s="84">
        <v>2</v>
      </c>
      <c r="W22" s="82">
        <f>IF(P22=0,"-",V22/P22)</f>
        <v>0.28571428571429</v>
      </c>
      <c r="X22" s="186">
        <v>19000</v>
      </c>
      <c r="Y22" s="187">
        <f>IFERROR(X22/P22,"-")</f>
        <v>2714.2857142857</v>
      </c>
      <c r="Z22" s="187">
        <f>IFERROR(X22/V22,"-")</f>
        <v>9500</v>
      </c>
      <c r="AA22" s="188">
        <f>SUM(X22:X23)-SUM(J22:J23)</f>
        <v>132000</v>
      </c>
      <c r="AB22" s="85">
        <f>SUM(X22:X23)/SUM(J22:J23)</f>
        <v>3.0307692307692</v>
      </c>
      <c r="AC22" s="79"/>
      <c r="AD22" s="94">
        <v>1</v>
      </c>
      <c r="AE22" s="95">
        <f>IF(P22=0,"",IF(AD22=0,"",(AD22/P22)))</f>
        <v>0.14285714285714</v>
      </c>
      <c r="AF22" s="94"/>
      <c r="AG22" s="96">
        <f>IFERROR(AF22/AD22,"-")</f>
        <v>0</v>
      </c>
      <c r="AH22" s="97"/>
      <c r="AI22" s="98">
        <f>IFERROR(AH22/AD22,"-")</f>
        <v>0</v>
      </c>
      <c r="AJ22" s="99"/>
      <c r="AK22" s="99"/>
      <c r="AL22" s="99"/>
      <c r="AM22" s="100">
        <v>3</v>
      </c>
      <c r="AN22" s="101">
        <f>IF(P22=0,"",IF(AM22=0,"",(AM22/P22)))</f>
        <v>0.42857142857143</v>
      </c>
      <c r="AO22" s="100"/>
      <c r="AP22" s="102">
        <f>IFERROR(AP22/AM22,"-")</f>
        <v>0</v>
      </c>
      <c r="AQ22" s="103"/>
      <c r="AR22" s="104">
        <f>IFERROR(AQ22/AM22,"-")</f>
        <v>0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1</v>
      </c>
      <c r="BF22" s="113">
        <f>IF(P22=0,"",IF(BE22=0,"",(BE22/P22)))</f>
        <v>0.14285714285714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2</v>
      </c>
      <c r="BO22" s="120">
        <f>IF(P22=0,"",IF(BN22=0,"",(BN22/P22)))</f>
        <v>0.28571428571429</v>
      </c>
      <c r="BP22" s="121">
        <v>2</v>
      </c>
      <c r="BQ22" s="122">
        <f>IFERROR(BP22/BN22,"-")</f>
        <v>1</v>
      </c>
      <c r="BR22" s="123">
        <v>19000</v>
      </c>
      <c r="BS22" s="124">
        <f>IFERROR(BR22/BN22,"-")</f>
        <v>9500</v>
      </c>
      <c r="BT22" s="125">
        <v>1</v>
      </c>
      <c r="BU22" s="125"/>
      <c r="BV22" s="125">
        <v>1</v>
      </c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2</v>
      </c>
      <c r="CP22" s="141">
        <v>19000</v>
      </c>
      <c r="CQ22" s="141">
        <v>16000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110</v>
      </c>
      <c r="C23" s="203"/>
      <c r="D23" s="203"/>
      <c r="E23" s="203"/>
      <c r="F23" s="203" t="s">
        <v>68</v>
      </c>
      <c r="G23" s="203"/>
      <c r="H23" s="90"/>
      <c r="I23" s="90"/>
      <c r="J23" s="188"/>
      <c r="K23" s="81">
        <v>154</v>
      </c>
      <c r="L23" s="81">
        <v>88</v>
      </c>
      <c r="M23" s="81">
        <v>76</v>
      </c>
      <c r="N23" s="91">
        <v>28</v>
      </c>
      <c r="O23" s="92">
        <v>0</v>
      </c>
      <c r="P23" s="93">
        <f>N23+O23</f>
        <v>28</v>
      </c>
      <c r="Q23" s="82">
        <f>IFERROR(P23/M23,"-")</f>
        <v>0.36842105263158</v>
      </c>
      <c r="R23" s="81">
        <v>6</v>
      </c>
      <c r="S23" s="81">
        <v>6</v>
      </c>
      <c r="T23" s="82">
        <f>IFERROR(S23/(O23+P23),"-")</f>
        <v>0.21428571428571</v>
      </c>
      <c r="U23" s="182"/>
      <c r="V23" s="84">
        <v>6</v>
      </c>
      <c r="W23" s="82">
        <f>IF(P23=0,"-",V23/P23)</f>
        <v>0.21428571428571</v>
      </c>
      <c r="X23" s="186">
        <v>178000</v>
      </c>
      <c r="Y23" s="187">
        <f>IFERROR(X23/P23,"-")</f>
        <v>6357.1428571429</v>
      </c>
      <c r="Z23" s="187">
        <f>IFERROR(X23/V23,"-")</f>
        <v>29666.666666667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>
        <v>2</v>
      </c>
      <c r="AW23" s="107">
        <f>IF(P23=0,"",IF(AV23=0,"",(AV23/P23)))</f>
        <v>0.071428571428571</v>
      </c>
      <c r="AX23" s="106">
        <v>1</v>
      </c>
      <c r="AY23" s="108">
        <f>IFERROR(AX23/AV23,"-")</f>
        <v>0.5</v>
      </c>
      <c r="AZ23" s="109">
        <v>3000</v>
      </c>
      <c r="BA23" s="110">
        <f>IFERROR(AZ23/AV23,"-")</f>
        <v>1500</v>
      </c>
      <c r="BB23" s="111">
        <v>1</v>
      </c>
      <c r="BC23" s="111"/>
      <c r="BD23" s="111"/>
      <c r="BE23" s="112">
        <v>9</v>
      </c>
      <c r="BF23" s="113">
        <f>IF(P23=0,"",IF(BE23=0,"",(BE23/P23)))</f>
        <v>0.32142857142857</v>
      </c>
      <c r="BG23" s="112">
        <v>2</v>
      </c>
      <c r="BH23" s="114">
        <f>IFERROR(BG23/BE23,"-")</f>
        <v>0.22222222222222</v>
      </c>
      <c r="BI23" s="115">
        <v>138000</v>
      </c>
      <c r="BJ23" s="116">
        <f>IFERROR(BI23/BE23,"-")</f>
        <v>15333.333333333</v>
      </c>
      <c r="BK23" s="117"/>
      <c r="BL23" s="117">
        <v>1</v>
      </c>
      <c r="BM23" s="117">
        <v>1</v>
      </c>
      <c r="BN23" s="119">
        <v>11</v>
      </c>
      <c r="BO23" s="120">
        <f>IF(P23=0,"",IF(BN23=0,"",(BN23/P23)))</f>
        <v>0.39285714285714</v>
      </c>
      <c r="BP23" s="121">
        <v>2</v>
      </c>
      <c r="BQ23" s="122">
        <f>IFERROR(BP23/BN23,"-")</f>
        <v>0.18181818181818</v>
      </c>
      <c r="BR23" s="123">
        <v>34000</v>
      </c>
      <c r="BS23" s="124">
        <f>IFERROR(BR23/BN23,"-")</f>
        <v>3090.9090909091</v>
      </c>
      <c r="BT23" s="125">
        <v>1</v>
      </c>
      <c r="BU23" s="125"/>
      <c r="BV23" s="125">
        <v>1</v>
      </c>
      <c r="BW23" s="126">
        <v>5</v>
      </c>
      <c r="BX23" s="127">
        <f>IF(P23=0,"",IF(BW23=0,"",(BW23/P23)))</f>
        <v>0.17857142857143</v>
      </c>
      <c r="BY23" s="128">
        <v>1</v>
      </c>
      <c r="BZ23" s="129">
        <f>IFERROR(BY23/BW23,"-")</f>
        <v>0.2</v>
      </c>
      <c r="CA23" s="130">
        <v>3000</v>
      </c>
      <c r="CB23" s="131">
        <f>IFERROR(CA23/BW23,"-")</f>
        <v>600</v>
      </c>
      <c r="CC23" s="132">
        <v>1</v>
      </c>
      <c r="CD23" s="132"/>
      <c r="CE23" s="132"/>
      <c r="CF23" s="133">
        <v>1</v>
      </c>
      <c r="CG23" s="134">
        <f>IF(P23=0,"",IF(CF23=0,"",(CF23/P23)))</f>
        <v>0.035714285714286</v>
      </c>
      <c r="CH23" s="135"/>
      <c r="CI23" s="136">
        <f>IFERROR(CH23/CF23,"-")</f>
        <v>0</v>
      </c>
      <c r="CJ23" s="137"/>
      <c r="CK23" s="138">
        <f>IFERROR(CJ23/CF23,"-")</f>
        <v>0</v>
      </c>
      <c r="CL23" s="139"/>
      <c r="CM23" s="139"/>
      <c r="CN23" s="139"/>
      <c r="CO23" s="140">
        <v>6</v>
      </c>
      <c r="CP23" s="141">
        <v>178000</v>
      </c>
      <c r="CQ23" s="141">
        <v>130000</v>
      </c>
      <c r="CR23" s="141"/>
      <c r="CS23" s="142" t="str">
        <f>IF(AND(CQ23=0,CR23=0),"",IF(AND(CQ23&lt;=100000,CR23&lt;=100000),"",IF(CQ23/CP23&gt;0.7,"男高",IF(CR23/CP23&gt;0.7,"女高",""))))</f>
        <v>男高</v>
      </c>
    </row>
    <row r="24" spans="1:98">
      <c r="A24" s="30"/>
      <c r="B24" s="87"/>
      <c r="C24" s="88"/>
      <c r="D24" s="88"/>
      <c r="E24" s="88"/>
      <c r="F24" s="89"/>
      <c r="G24" s="90"/>
      <c r="H24" s="90"/>
      <c r="I24" s="90"/>
      <c r="J24" s="192"/>
      <c r="K24" s="34"/>
      <c r="L24" s="34"/>
      <c r="M24" s="31"/>
      <c r="N24" s="23"/>
      <c r="O24" s="23"/>
      <c r="P24" s="23"/>
      <c r="Q24" s="33"/>
      <c r="R24" s="32"/>
      <c r="S24" s="23"/>
      <c r="T24" s="32"/>
      <c r="U24" s="183"/>
      <c r="V24" s="25"/>
      <c r="W24" s="25"/>
      <c r="X24" s="189"/>
      <c r="Y24" s="189"/>
      <c r="Z24" s="189"/>
      <c r="AA24" s="189"/>
      <c r="AB24" s="33"/>
      <c r="AC24" s="59"/>
      <c r="AD24" s="63"/>
      <c r="AE24" s="64"/>
      <c r="AF24" s="63"/>
      <c r="AG24" s="67"/>
      <c r="AH24" s="68"/>
      <c r="AI24" s="69"/>
      <c r="AJ24" s="70"/>
      <c r="AK24" s="70"/>
      <c r="AL24" s="70"/>
      <c r="AM24" s="63"/>
      <c r="AN24" s="64"/>
      <c r="AO24" s="63"/>
      <c r="AP24" s="67"/>
      <c r="AQ24" s="68"/>
      <c r="AR24" s="69"/>
      <c r="AS24" s="70"/>
      <c r="AT24" s="70"/>
      <c r="AU24" s="70"/>
      <c r="AV24" s="63"/>
      <c r="AW24" s="64"/>
      <c r="AX24" s="63"/>
      <c r="AY24" s="67"/>
      <c r="AZ24" s="68"/>
      <c r="BA24" s="69"/>
      <c r="BB24" s="70"/>
      <c r="BC24" s="70"/>
      <c r="BD24" s="70"/>
      <c r="BE24" s="63"/>
      <c r="BF24" s="64"/>
      <c r="BG24" s="63"/>
      <c r="BH24" s="67"/>
      <c r="BI24" s="68"/>
      <c r="BJ24" s="69"/>
      <c r="BK24" s="70"/>
      <c r="BL24" s="70"/>
      <c r="BM24" s="70"/>
      <c r="BN24" s="65"/>
      <c r="BO24" s="66"/>
      <c r="BP24" s="63"/>
      <c r="BQ24" s="67"/>
      <c r="BR24" s="68"/>
      <c r="BS24" s="69"/>
      <c r="BT24" s="70"/>
      <c r="BU24" s="70"/>
      <c r="BV24" s="70"/>
      <c r="BW24" s="65"/>
      <c r="BX24" s="66"/>
      <c r="BY24" s="63"/>
      <c r="BZ24" s="67"/>
      <c r="CA24" s="68"/>
      <c r="CB24" s="69"/>
      <c r="CC24" s="70"/>
      <c r="CD24" s="70"/>
      <c r="CE24" s="70"/>
      <c r="CF24" s="65"/>
      <c r="CG24" s="66"/>
      <c r="CH24" s="63"/>
      <c r="CI24" s="67"/>
      <c r="CJ24" s="68"/>
      <c r="CK24" s="69"/>
      <c r="CL24" s="70"/>
      <c r="CM24" s="70"/>
      <c r="CN24" s="70"/>
      <c r="CO24" s="71"/>
      <c r="CP24" s="68"/>
      <c r="CQ24" s="68"/>
      <c r="CR24" s="68"/>
      <c r="CS24" s="72"/>
    </row>
    <row r="25" spans="1:98">
      <c r="A25" s="30"/>
      <c r="B25" s="37"/>
      <c r="C25" s="21"/>
      <c r="D25" s="21"/>
      <c r="E25" s="21"/>
      <c r="F25" s="22"/>
      <c r="G25" s="36"/>
      <c r="H25" s="36"/>
      <c r="I25" s="75"/>
      <c r="J25" s="193"/>
      <c r="K25" s="34"/>
      <c r="L25" s="34"/>
      <c r="M25" s="31"/>
      <c r="N25" s="23"/>
      <c r="O25" s="23"/>
      <c r="P25" s="23"/>
      <c r="Q25" s="33"/>
      <c r="R25" s="32"/>
      <c r="S25" s="23"/>
      <c r="T25" s="32"/>
      <c r="U25" s="183"/>
      <c r="V25" s="25"/>
      <c r="W25" s="25"/>
      <c r="X25" s="189"/>
      <c r="Y25" s="189"/>
      <c r="Z25" s="189"/>
      <c r="AA25" s="189"/>
      <c r="AB25" s="33"/>
      <c r="AC25" s="61"/>
      <c r="AD25" s="63"/>
      <c r="AE25" s="64"/>
      <c r="AF25" s="63"/>
      <c r="AG25" s="67"/>
      <c r="AH25" s="68"/>
      <c r="AI25" s="69"/>
      <c r="AJ25" s="70"/>
      <c r="AK25" s="70"/>
      <c r="AL25" s="70"/>
      <c r="AM25" s="63"/>
      <c r="AN25" s="64"/>
      <c r="AO25" s="63"/>
      <c r="AP25" s="67"/>
      <c r="AQ25" s="68"/>
      <c r="AR25" s="69"/>
      <c r="AS25" s="70"/>
      <c r="AT25" s="70"/>
      <c r="AU25" s="70"/>
      <c r="AV25" s="63"/>
      <c r="AW25" s="64"/>
      <c r="AX25" s="63"/>
      <c r="AY25" s="67"/>
      <c r="AZ25" s="68"/>
      <c r="BA25" s="69"/>
      <c r="BB25" s="70"/>
      <c r="BC25" s="70"/>
      <c r="BD25" s="70"/>
      <c r="BE25" s="63"/>
      <c r="BF25" s="64"/>
      <c r="BG25" s="63"/>
      <c r="BH25" s="67"/>
      <c r="BI25" s="68"/>
      <c r="BJ25" s="69"/>
      <c r="BK25" s="70"/>
      <c r="BL25" s="70"/>
      <c r="BM25" s="70"/>
      <c r="BN25" s="65"/>
      <c r="BO25" s="66"/>
      <c r="BP25" s="63"/>
      <c r="BQ25" s="67"/>
      <c r="BR25" s="68"/>
      <c r="BS25" s="69"/>
      <c r="BT25" s="70"/>
      <c r="BU25" s="70"/>
      <c r="BV25" s="70"/>
      <c r="BW25" s="65"/>
      <c r="BX25" s="66"/>
      <c r="BY25" s="63"/>
      <c r="BZ25" s="67"/>
      <c r="CA25" s="68"/>
      <c r="CB25" s="69"/>
      <c r="CC25" s="70"/>
      <c r="CD25" s="70"/>
      <c r="CE25" s="70"/>
      <c r="CF25" s="65"/>
      <c r="CG25" s="66"/>
      <c r="CH25" s="63"/>
      <c r="CI25" s="67"/>
      <c r="CJ25" s="68"/>
      <c r="CK25" s="69"/>
      <c r="CL25" s="70"/>
      <c r="CM25" s="70"/>
      <c r="CN25" s="70"/>
      <c r="CO25" s="71"/>
      <c r="CP25" s="68"/>
      <c r="CQ25" s="68"/>
      <c r="CR25" s="68"/>
      <c r="CS25" s="72"/>
    </row>
    <row r="26" spans="1:98">
      <c r="A26" s="19">
        <f>AB26</f>
        <v>0.81864406779661</v>
      </c>
      <c r="B26" s="39"/>
      <c r="C26" s="39"/>
      <c r="D26" s="39"/>
      <c r="E26" s="39"/>
      <c r="F26" s="39"/>
      <c r="G26" s="40" t="s">
        <v>111</v>
      </c>
      <c r="H26" s="40"/>
      <c r="I26" s="40"/>
      <c r="J26" s="190">
        <f>SUM(J6:J25)</f>
        <v>590000</v>
      </c>
      <c r="K26" s="41">
        <f>SUM(K6:K25)</f>
        <v>828</v>
      </c>
      <c r="L26" s="41">
        <f>SUM(L6:L25)</f>
        <v>399</v>
      </c>
      <c r="M26" s="41">
        <f>SUM(M6:M25)</f>
        <v>447</v>
      </c>
      <c r="N26" s="41">
        <f>SUM(N6:N25)</f>
        <v>130</v>
      </c>
      <c r="O26" s="41">
        <f>SUM(O6:O25)</f>
        <v>1</v>
      </c>
      <c r="P26" s="41">
        <f>SUM(P6:P25)</f>
        <v>131</v>
      </c>
      <c r="Q26" s="42">
        <f>IFERROR(P26/M26,"-")</f>
        <v>0.29306487695749</v>
      </c>
      <c r="R26" s="78">
        <f>SUM(R6:R25)</f>
        <v>45</v>
      </c>
      <c r="S26" s="78">
        <f>SUM(S6:S25)</f>
        <v>18</v>
      </c>
      <c r="T26" s="42">
        <f>IFERROR(R26/P26,"-")</f>
        <v>0.34351145038168</v>
      </c>
      <c r="U26" s="184">
        <f>IFERROR(J26/P26,"-")</f>
        <v>4503.8167938931</v>
      </c>
      <c r="V26" s="44">
        <f>SUM(V6:V25)</f>
        <v>30</v>
      </c>
      <c r="W26" s="42">
        <f>IFERROR(V26/P26,"-")</f>
        <v>0.22900763358779</v>
      </c>
      <c r="X26" s="190">
        <f>SUM(X6:X25)</f>
        <v>483000</v>
      </c>
      <c r="Y26" s="190">
        <f>IFERROR(X26/P26,"-")</f>
        <v>3687.0229007634</v>
      </c>
      <c r="Z26" s="190">
        <f>IFERROR(X26/V26,"-")</f>
        <v>16100</v>
      </c>
      <c r="AA26" s="190">
        <f>X26-J26</f>
        <v>-107000</v>
      </c>
      <c r="AB26" s="47">
        <f>X26/J26</f>
        <v>0.81864406779661</v>
      </c>
      <c r="AC26" s="60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