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<sst xmlns="http://schemas.openxmlformats.org/spreadsheetml/2006/main" uniqueCount="101">
  <si>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</si>
  <si>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</si>
  <si>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</si>
  <si>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</si>
  <si>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</si>
  <si>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</si>
  <si>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</si>
  <si>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</si>
  <si>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</si>
  <si>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</si>
  <si>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</si>
  <si>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</si>
  <si>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</si>
  <si>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</si>
  <si>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</si>
  <si>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</si>
  <si>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</si>
  <si>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</si>
  <si>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</si>
  <si>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</si>
  <si>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</si>
  <si>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</si>
  <si>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</si>
  <si>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</si>
  <si>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</si>
  <si>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</si>
  <si>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</si>
  <si>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</si>
  <si>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</si>
  <si>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</si>
  <si>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</si>
  <si>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</si>
  <si>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</si>
  <si>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</si>
  <si>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</si>
  <si>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</si>
  <si>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</si>
  <si>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</si>
  <si>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</si>
  <si>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</si>
  <si>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</si>
  <si>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</si>
  <si>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</si>
  <si>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</si>
  <si>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</si>
  <si>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</si>
  <si>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</si>
  <si>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</si>
  <si>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</si>
  <si>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</si>
  <si>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</si>
  <si>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</si>
  <si>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</si>
  <si>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</si>
  <si>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</si>
  <si>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</si>
  <si>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</si>
  <si>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</si>
  <si>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</si>
  <si>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</si>
  <si>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ak124</t>
  </si>
  <si>
    <t>コアマガジン</t>
  </si>
  <si>
    <t>2Pスポーツ新聞_v01_どきどき(辻本さん)</t>
  </si>
  <si>
    <t>lp02</t>
  </si>
  <si>
    <t>実話BUNKA超タブー</t>
  </si>
  <si>
    <t>4C2P</t>
  </si>
  <si>
    <t>11月01日(金)</t>
  </si>
  <si>
    <t>ak125</t>
  </si>
  <si>
    <t>空電</t>
  </si>
  <si>
    <t>ak126</t>
  </si>
  <si>
    <t>日本ジャーナル出版</t>
  </si>
  <si>
    <t>週刊実話ザ・モンスター</t>
  </si>
  <si>
    <t>1C2P</t>
  </si>
  <si>
    <t>11月05日(火)</t>
  </si>
  <si>
    <t>ak127</t>
  </si>
  <si>
    <t>ak128</t>
  </si>
  <si>
    <t>大洋図書</t>
  </si>
  <si>
    <t>実話ナックルズGOLD</t>
  </si>
  <si>
    <t>11月09日(土)</t>
  </si>
  <si>
    <t>ak129</t>
  </si>
  <si>
    <t>ak130</t>
  </si>
  <si>
    <t>金のEX NEXT</t>
  </si>
  <si>
    <t>11月13日(水)</t>
  </si>
  <si>
    <t>ak131</t>
  </si>
  <si>
    <t>ak132</t>
  </si>
  <si>
    <t>臨増ナックルズDX</t>
  </si>
  <si>
    <t>ak133</t>
  </si>
  <si>
    <t>ak134</t>
  </si>
  <si>
    <t>ナックルズ極ベスト</t>
  </si>
  <si>
    <t>11月14日(木)</t>
  </si>
  <si>
    <t>ak135</t>
  </si>
  <si>
    <t>ak136</t>
  </si>
  <si>
    <t>別冊ラヴァーズ</t>
  </si>
  <si>
    <t>11月18日(月)</t>
  </si>
  <si>
    <t>ak137</t>
  </si>
  <si>
    <t>ak138</t>
  </si>
  <si>
    <t>三和出版</t>
  </si>
  <si>
    <t>実話NEOヴィーナス</t>
  </si>
  <si>
    <t>11月29日(金)</t>
  </si>
  <si>
    <t>ak139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</si>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</sst>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430000</v>
      </c>
      <c r="E6" s="81">
        <v>338</v>
      </c>
      <c r="F6" s="81">
        <v>153</v>
      </c>
      <c r="G6" s="81">
        <v>268</v>
      </c>
      <c r="H6" s="91">
        <v>86</v>
      </c>
      <c r="I6" s="92">
        <v>0</v>
      </c>
      <c r="J6" s="145">
        <f>H6+I6</f>
        <v>86</v>
      </c>
      <c r="K6" s="82">
        <f>IFERROR(J6/G6,"-")</f>
        <v>0.32089552238806</v>
      </c>
      <c r="L6" s="81">
        <v>33</v>
      </c>
      <c r="M6" s="81">
        <v>18</v>
      </c>
      <c r="N6" s="82">
        <f>IFERROR(L6/J6,"-")</f>
        <v>0.38372093023256</v>
      </c>
      <c r="O6" s="83">
        <f>IFERROR(D6/J6,"-")</f>
        <v>5000</v>
      </c>
      <c r="P6" s="84">
        <v>24</v>
      </c>
      <c r="Q6" s="82">
        <f>IFERROR(P6/J6,"-")</f>
        <v>0.27906976744186</v>
      </c>
      <c r="R6" s="200">
        <v>609000</v>
      </c>
      <c r="S6" s="201">
        <f>IFERROR(R6/J6,"-")</f>
        <v>7081.3953488372</v>
      </c>
      <c r="T6" s="201">
        <f>IFERROR(R6/P6,"-")</f>
        <v>25375</v>
      </c>
      <c r="U6" s="195">
        <f>IFERROR(R6-D6,"-")</f>
        <v>179000</v>
      </c>
      <c r="V6" s="85">
        <f>R6/D6</f>
        <v>1.4162790697674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430000</v>
      </c>
      <c r="E9" s="41">
        <f>SUM(E6:E7)</f>
        <v>338</v>
      </c>
      <c r="F9" s="41">
        <f>SUM(F6:F7)</f>
        <v>153</v>
      </c>
      <c r="G9" s="41">
        <f>SUM(G6:G7)</f>
        <v>268</v>
      </c>
      <c r="H9" s="41">
        <f>SUM(H6:H7)</f>
        <v>86</v>
      </c>
      <c r="I9" s="41">
        <f>SUM(I6:I7)</f>
        <v>0</v>
      </c>
      <c r="J9" s="41">
        <f>SUM(J6:J7)</f>
        <v>86</v>
      </c>
      <c r="K9" s="42">
        <f>IFERROR(J9/G9,"-")</f>
        <v>0.32089552238806</v>
      </c>
      <c r="L9" s="78">
        <f>SUM(L6:L7)</f>
        <v>33</v>
      </c>
      <c r="M9" s="78">
        <f>SUM(M6:M7)</f>
        <v>18</v>
      </c>
      <c r="N9" s="42">
        <f>IFERROR(L9/J9,"-")</f>
        <v>0.38372093023256</v>
      </c>
      <c r="O9" s="43">
        <f>IFERROR(D9/J9,"-")</f>
        <v>5000</v>
      </c>
      <c r="P9" s="44">
        <f>SUM(P6:P7)</f>
        <v>24</v>
      </c>
      <c r="Q9" s="42">
        <f>IFERROR(P9/J9,"-")</f>
        <v>0.27906976744186</v>
      </c>
      <c r="R9" s="45">
        <f>SUM(R6:R7)</f>
        <v>609000</v>
      </c>
      <c r="S9" s="45">
        <f>IFERROR(R9/J9,"-")</f>
        <v>7081.3953488372</v>
      </c>
      <c r="T9" s="45">
        <f>IFERROR(R9/P9,"-")</f>
        <v>25375</v>
      </c>
      <c r="U9" s="46">
        <f>SUM(U6:U7)</f>
        <v>179000</v>
      </c>
      <c r="V9" s="47">
        <f>IFERROR(R9/D9,"-")</f>
        <v>1.4162790697674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0.32727272727273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55000</v>
      </c>
      <c r="K6" s="81">
        <v>5</v>
      </c>
      <c r="L6" s="81">
        <v>0</v>
      </c>
      <c r="M6" s="81">
        <v>18</v>
      </c>
      <c r="N6" s="91">
        <v>1</v>
      </c>
      <c r="O6" s="92">
        <v>0</v>
      </c>
      <c r="P6" s="93">
        <f>N6+O6</f>
        <v>1</v>
      </c>
      <c r="Q6" s="82">
        <f>IFERROR(P6/M6,"-")</f>
        <v>0.055555555555556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13750</v>
      </c>
      <c r="V6" s="84">
        <v>1</v>
      </c>
      <c r="W6" s="82">
        <f>IF(P6=0,"-",V6/P6)</f>
        <v>1</v>
      </c>
      <c r="X6" s="186">
        <v>10000</v>
      </c>
      <c r="Y6" s="187">
        <f>IFERROR(X6/P6,"-")</f>
        <v>10000</v>
      </c>
      <c r="Z6" s="187">
        <f>IFERROR(X6/V6,"-")</f>
        <v>10000</v>
      </c>
      <c r="AA6" s="188">
        <f>SUM(X6:X7)-SUM(J6:J7)</f>
        <v>-37000</v>
      </c>
      <c r="AB6" s="85">
        <f>SUM(X6:X7)/SUM(J6:J7)</f>
        <v>0.32727272727273</v>
      </c>
      <c r="AC6" s="79"/>
      <c r="AD6" s="94">
        <v>1</v>
      </c>
      <c r="AE6" s="95">
        <f>IF(P6=0,"",IF(AD6=0,"",(AD6/P6)))</f>
        <v>1</v>
      </c>
      <c r="AF6" s="94">
        <v>1</v>
      </c>
      <c r="AG6" s="96">
        <f>IFERROR(AF6/AD6,"-")</f>
        <v>1</v>
      </c>
      <c r="AH6" s="97">
        <v>10000</v>
      </c>
      <c r="AI6" s="98">
        <f>IFERROR(AH6/AD6,"-")</f>
        <v>10000</v>
      </c>
      <c r="AJ6" s="99"/>
      <c r="AK6" s="99">
        <v>1</v>
      </c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12</v>
      </c>
      <c r="L7" s="81">
        <v>9</v>
      </c>
      <c r="M7" s="81">
        <v>3</v>
      </c>
      <c r="N7" s="91">
        <v>3</v>
      </c>
      <c r="O7" s="92">
        <v>0</v>
      </c>
      <c r="P7" s="93">
        <f>N7+O7</f>
        <v>3</v>
      </c>
      <c r="Q7" s="82">
        <f>IFERROR(P7/M7,"-")</f>
        <v>1</v>
      </c>
      <c r="R7" s="81">
        <v>2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8000</v>
      </c>
      <c r="Y7" s="187">
        <f>IFERROR(X7/P7,"-")</f>
        <v>2666.6666666667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0.66666666666667</v>
      </c>
      <c r="BG7" s="112">
        <v>1</v>
      </c>
      <c r="BH7" s="114">
        <f>IFERROR(BG7/BE7,"-")</f>
        <v>0.5</v>
      </c>
      <c r="BI7" s="115">
        <v>8000</v>
      </c>
      <c r="BJ7" s="116">
        <f>IFERROR(BI7/BE7,"-")</f>
        <v>4000</v>
      </c>
      <c r="BK7" s="117"/>
      <c r="BL7" s="117">
        <v>1</v>
      </c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8000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0.11111111111111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72</v>
      </c>
      <c r="I8" s="90" t="s">
        <v>73</v>
      </c>
      <c r="J8" s="188">
        <v>45000</v>
      </c>
      <c r="K8" s="81">
        <v>5</v>
      </c>
      <c r="L8" s="81">
        <v>0</v>
      </c>
      <c r="M8" s="81">
        <v>11</v>
      </c>
      <c r="N8" s="91">
        <v>2</v>
      </c>
      <c r="O8" s="92">
        <v>0</v>
      </c>
      <c r="P8" s="93">
        <f>N8+O8</f>
        <v>2</v>
      </c>
      <c r="Q8" s="82">
        <f>IFERROR(P8/M8,"-")</f>
        <v>0.18181818181818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6428.5714285714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-40000</v>
      </c>
      <c r="AB8" s="85">
        <f>SUM(X8:X9)/SUM(J8:J9)</f>
        <v>0.11111111111111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16</v>
      </c>
      <c r="L9" s="81">
        <v>10</v>
      </c>
      <c r="M9" s="81">
        <v>1</v>
      </c>
      <c r="N9" s="91">
        <v>5</v>
      </c>
      <c r="O9" s="92">
        <v>0</v>
      </c>
      <c r="P9" s="93">
        <f>N9+O9</f>
        <v>5</v>
      </c>
      <c r="Q9" s="82">
        <f>IFERROR(P9/M9,"-")</f>
        <v>5</v>
      </c>
      <c r="R9" s="81">
        <v>2</v>
      </c>
      <c r="S9" s="81">
        <v>1</v>
      </c>
      <c r="T9" s="82">
        <f>IFERROR(S9/(O9+P9),"-")</f>
        <v>0.2</v>
      </c>
      <c r="U9" s="182"/>
      <c r="V9" s="84">
        <v>1</v>
      </c>
      <c r="W9" s="82">
        <f>IF(P9=0,"-",V9/P9)</f>
        <v>0.2</v>
      </c>
      <c r="X9" s="186">
        <v>5000</v>
      </c>
      <c r="Y9" s="187">
        <f>IFERROR(X9/P9,"-")</f>
        <v>1000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>
        <v>1</v>
      </c>
      <c r="BZ9" s="129">
        <f>IFERROR(BY9/BW9,"-")</f>
        <v>1</v>
      </c>
      <c r="CA9" s="130">
        <v>5000</v>
      </c>
      <c r="CB9" s="131">
        <f>IFERROR(CA9/BW9,"-")</f>
        <v>5000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0.11111111111111</v>
      </c>
      <c r="B10" s="203" t="s">
        <v>75</v>
      </c>
      <c r="C10" s="203" t="s">
        <v>76</v>
      </c>
      <c r="D10" s="203" t="s">
        <v>62</v>
      </c>
      <c r="E10" s="203"/>
      <c r="F10" s="203" t="s">
        <v>63</v>
      </c>
      <c r="G10" s="203" t="s">
        <v>77</v>
      </c>
      <c r="H10" s="90" t="s">
        <v>72</v>
      </c>
      <c r="I10" s="204" t="s">
        <v>78</v>
      </c>
      <c r="J10" s="188">
        <v>45000</v>
      </c>
      <c r="K10" s="81">
        <v>14</v>
      </c>
      <c r="L10" s="81">
        <v>0</v>
      </c>
      <c r="M10" s="81">
        <v>29</v>
      </c>
      <c r="N10" s="91">
        <v>1</v>
      </c>
      <c r="O10" s="92">
        <v>0</v>
      </c>
      <c r="P10" s="93">
        <f>N10+O10</f>
        <v>1</v>
      </c>
      <c r="Q10" s="82">
        <f>IFERROR(P10/M10,"-")</f>
        <v>0.03448275862069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6428.5714285714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-40000</v>
      </c>
      <c r="AB10" s="85">
        <f>SUM(X10:X11)/SUM(J10:J11)</f>
        <v>0.11111111111111</v>
      </c>
      <c r="AC10" s="79"/>
      <c r="AD10" s="94">
        <v>1</v>
      </c>
      <c r="AE10" s="95">
        <f>IF(P10=0,"",IF(AD10=0,"",(AD10/P10)))</f>
        <v>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29</v>
      </c>
      <c r="L11" s="81">
        <v>22</v>
      </c>
      <c r="M11" s="81">
        <v>1</v>
      </c>
      <c r="N11" s="91">
        <v>6</v>
      </c>
      <c r="O11" s="92">
        <v>0</v>
      </c>
      <c r="P11" s="93">
        <f>N11+O11</f>
        <v>6</v>
      </c>
      <c r="Q11" s="82">
        <f>IFERROR(P11/M11,"-")</f>
        <v>6</v>
      </c>
      <c r="R11" s="81">
        <v>2</v>
      </c>
      <c r="S11" s="81">
        <v>1</v>
      </c>
      <c r="T11" s="82">
        <f>IFERROR(S11/(O11+P11),"-")</f>
        <v>0.16666666666667</v>
      </c>
      <c r="U11" s="182"/>
      <c r="V11" s="84">
        <v>1</v>
      </c>
      <c r="W11" s="82">
        <f>IF(P11=0,"-",V11/P11)</f>
        <v>0.16666666666667</v>
      </c>
      <c r="X11" s="186">
        <v>5000</v>
      </c>
      <c r="Y11" s="187">
        <f>IFERROR(X11/P11,"-")</f>
        <v>833.33333333333</v>
      </c>
      <c r="Z11" s="187">
        <f>IFERROR(X11/V11,"-")</f>
        <v>5000</v>
      </c>
      <c r="AA11" s="188"/>
      <c r="AB11" s="85"/>
      <c r="AC11" s="79"/>
      <c r="AD11" s="94">
        <v>1</v>
      </c>
      <c r="AE11" s="95">
        <f>IF(P11=0,"",IF(AD11=0,"",(AD11/P11)))</f>
        <v>0.16666666666667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0.5</v>
      </c>
      <c r="BG11" s="112">
        <v>1</v>
      </c>
      <c r="BH11" s="114">
        <f>IFERROR(BG11/BE11,"-")</f>
        <v>0.33333333333333</v>
      </c>
      <c r="BI11" s="115">
        <v>5000</v>
      </c>
      <c r="BJ11" s="116">
        <f>IFERROR(BI11/BE11,"-")</f>
        <v>1666.6666666667</v>
      </c>
      <c r="BK11" s="117">
        <v>1</v>
      </c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0.16666666666667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1.4</v>
      </c>
      <c r="B12" s="203" t="s">
        <v>80</v>
      </c>
      <c r="C12" s="203" t="s">
        <v>76</v>
      </c>
      <c r="D12" s="203" t="s">
        <v>62</v>
      </c>
      <c r="E12" s="203"/>
      <c r="F12" s="203" t="s">
        <v>63</v>
      </c>
      <c r="G12" s="203" t="s">
        <v>81</v>
      </c>
      <c r="H12" s="90" t="s">
        <v>65</v>
      </c>
      <c r="I12" s="90" t="s">
        <v>82</v>
      </c>
      <c r="J12" s="188">
        <v>75000</v>
      </c>
      <c r="K12" s="81">
        <v>9</v>
      </c>
      <c r="L12" s="81">
        <v>0</v>
      </c>
      <c r="M12" s="81">
        <v>26</v>
      </c>
      <c r="N12" s="91">
        <v>8</v>
      </c>
      <c r="O12" s="92">
        <v>0</v>
      </c>
      <c r="P12" s="93">
        <f>N12+O12</f>
        <v>8</v>
      </c>
      <c r="Q12" s="82">
        <f>IFERROR(P12/M12,"-")</f>
        <v>0.30769230769231</v>
      </c>
      <c r="R12" s="81">
        <v>3</v>
      </c>
      <c r="S12" s="81">
        <v>1</v>
      </c>
      <c r="T12" s="82">
        <f>IFERROR(S12/(O12+P12),"-")</f>
        <v>0.125</v>
      </c>
      <c r="U12" s="182">
        <f>IFERROR(J12/SUM(P12:P13),"-")</f>
        <v>3409.0909090909</v>
      </c>
      <c r="V12" s="84">
        <v>3</v>
      </c>
      <c r="W12" s="82">
        <f>IF(P12=0,"-",V12/P12)</f>
        <v>0.375</v>
      </c>
      <c r="X12" s="186">
        <v>9000</v>
      </c>
      <c r="Y12" s="187">
        <f>IFERROR(X12/P12,"-")</f>
        <v>1125</v>
      </c>
      <c r="Z12" s="187">
        <f>IFERROR(X12/V12,"-")</f>
        <v>3000</v>
      </c>
      <c r="AA12" s="188">
        <f>SUM(X12:X13)-SUM(J12:J13)</f>
        <v>30000</v>
      </c>
      <c r="AB12" s="85">
        <f>SUM(X12:X13)/SUM(J12:J13)</f>
        <v>1.4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5</v>
      </c>
      <c r="AN12" s="101">
        <f>IF(P12=0,"",IF(AM12=0,"",(AM12/P12)))</f>
        <v>0.625</v>
      </c>
      <c r="AO12" s="100">
        <v>3</v>
      </c>
      <c r="AP12" s="102">
        <f>IFERROR(AP12/AM12,"-")</f>
        <v>0</v>
      </c>
      <c r="AQ12" s="103">
        <v>9000</v>
      </c>
      <c r="AR12" s="104">
        <f>IFERROR(AQ12/AM12,"-")</f>
        <v>1800</v>
      </c>
      <c r="AS12" s="105">
        <v>3</v>
      </c>
      <c r="AT12" s="105"/>
      <c r="AU12" s="105"/>
      <c r="AV12" s="106">
        <v>1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9000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63</v>
      </c>
      <c r="L13" s="81">
        <v>27</v>
      </c>
      <c r="M13" s="81">
        <v>17</v>
      </c>
      <c r="N13" s="91">
        <v>14</v>
      </c>
      <c r="O13" s="92">
        <v>0</v>
      </c>
      <c r="P13" s="93">
        <f>N13+O13</f>
        <v>14</v>
      </c>
      <c r="Q13" s="82">
        <f>IFERROR(P13/M13,"-")</f>
        <v>0.82352941176471</v>
      </c>
      <c r="R13" s="81">
        <v>6</v>
      </c>
      <c r="S13" s="81">
        <v>3</v>
      </c>
      <c r="T13" s="82">
        <f>IFERROR(S13/(O13+P13),"-")</f>
        <v>0.21428571428571</v>
      </c>
      <c r="U13" s="182"/>
      <c r="V13" s="84">
        <v>5</v>
      </c>
      <c r="W13" s="82">
        <f>IF(P13=0,"-",V13/P13)</f>
        <v>0.35714285714286</v>
      </c>
      <c r="X13" s="186">
        <v>96000</v>
      </c>
      <c r="Y13" s="187">
        <f>IFERROR(X13/P13,"-")</f>
        <v>6857.1428571429</v>
      </c>
      <c r="Z13" s="187">
        <f>IFERROR(X13/V13,"-")</f>
        <v>19200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4</v>
      </c>
      <c r="AN13" s="101">
        <f>IF(P13=0,"",IF(AM13=0,"",(AM13/P13)))</f>
        <v>0.28571428571429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0.14285714285714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5</v>
      </c>
      <c r="BO13" s="120">
        <f>IF(P13=0,"",IF(BN13=0,"",(BN13/P13)))</f>
        <v>0.35714285714286</v>
      </c>
      <c r="BP13" s="121">
        <v>2</v>
      </c>
      <c r="BQ13" s="122">
        <f>IFERROR(BP13/BN13,"-")</f>
        <v>0.4</v>
      </c>
      <c r="BR13" s="123">
        <v>15000</v>
      </c>
      <c r="BS13" s="124">
        <f>IFERROR(BR13/BN13,"-")</f>
        <v>3000</v>
      </c>
      <c r="BT13" s="125">
        <v>1</v>
      </c>
      <c r="BU13" s="125">
        <v>1</v>
      </c>
      <c r="BV13" s="125"/>
      <c r="BW13" s="126">
        <v>3</v>
      </c>
      <c r="BX13" s="127">
        <f>IF(P13=0,"",IF(BW13=0,"",(BW13/P13)))</f>
        <v>0.21428571428571</v>
      </c>
      <c r="BY13" s="128">
        <v>3</v>
      </c>
      <c r="BZ13" s="129">
        <f>IFERROR(BY13/BW13,"-")</f>
        <v>1</v>
      </c>
      <c r="CA13" s="130">
        <v>81000</v>
      </c>
      <c r="CB13" s="131">
        <f>IFERROR(CA13/BW13,"-")</f>
        <v>27000</v>
      </c>
      <c r="CC13" s="132">
        <v>1</v>
      </c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5</v>
      </c>
      <c r="CP13" s="141">
        <v>96000</v>
      </c>
      <c r="CQ13" s="141">
        <v>43000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84</v>
      </c>
      <c r="C14" s="203" t="s">
        <v>76</v>
      </c>
      <c r="D14" s="203" t="s">
        <v>62</v>
      </c>
      <c r="E14" s="203"/>
      <c r="F14" s="203" t="s">
        <v>63</v>
      </c>
      <c r="G14" s="203" t="s">
        <v>85</v>
      </c>
      <c r="H14" s="90" t="s">
        <v>72</v>
      </c>
      <c r="I14" s="90" t="s">
        <v>82</v>
      </c>
      <c r="J14" s="188">
        <v>70000</v>
      </c>
      <c r="K14" s="81">
        <v>6</v>
      </c>
      <c r="L14" s="81">
        <v>0</v>
      </c>
      <c r="M14" s="81">
        <v>22</v>
      </c>
      <c r="N14" s="91">
        <v>5</v>
      </c>
      <c r="O14" s="92">
        <v>0</v>
      </c>
      <c r="P14" s="93">
        <f>N14+O14</f>
        <v>5</v>
      </c>
      <c r="Q14" s="82">
        <f>IFERROR(P14/M14,"-")</f>
        <v>0.22727272727273</v>
      </c>
      <c r="R14" s="81">
        <v>2</v>
      </c>
      <c r="S14" s="81">
        <v>0</v>
      </c>
      <c r="T14" s="82">
        <f>IFERROR(S14/(O14+P14),"-")</f>
        <v>0</v>
      </c>
      <c r="U14" s="182">
        <f>IFERROR(J14/SUM(P14:P15),"-")</f>
        <v>14000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-70000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0.2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4</v>
      </c>
      <c r="L15" s="81">
        <v>3</v>
      </c>
      <c r="M15" s="81">
        <v>0</v>
      </c>
      <c r="N15" s="91">
        <v>0</v>
      </c>
      <c r="O15" s="92">
        <v>0</v>
      </c>
      <c r="P15" s="93">
        <f>N15+O15</f>
        <v>0</v>
      </c>
      <c r="Q15" s="82" t="str">
        <f>IFERROR(P15/M15,"-")</f>
        <v>-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5.8222222222222</v>
      </c>
      <c r="B16" s="203" t="s">
        <v>87</v>
      </c>
      <c r="C16" s="203" t="s">
        <v>76</v>
      </c>
      <c r="D16" s="203" t="s">
        <v>62</v>
      </c>
      <c r="E16" s="203"/>
      <c r="F16" s="203" t="s">
        <v>63</v>
      </c>
      <c r="G16" s="203" t="s">
        <v>88</v>
      </c>
      <c r="H16" s="90" t="s">
        <v>72</v>
      </c>
      <c r="I16" s="90" t="s">
        <v>89</v>
      </c>
      <c r="J16" s="188">
        <v>45000</v>
      </c>
      <c r="K16" s="81">
        <v>4</v>
      </c>
      <c r="L16" s="81">
        <v>0</v>
      </c>
      <c r="M16" s="81">
        <v>29</v>
      </c>
      <c r="N16" s="91">
        <v>4</v>
      </c>
      <c r="O16" s="92">
        <v>0</v>
      </c>
      <c r="P16" s="93">
        <f>N16+O16</f>
        <v>4</v>
      </c>
      <c r="Q16" s="82">
        <f>IFERROR(P16/M16,"-")</f>
        <v>0.13793103448276</v>
      </c>
      <c r="R16" s="81">
        <v>0</v>
      </c>
      <c r="S16" s="81">
        <v>1</v>
      </c>
      <c r="T16" s="82">
        <f>IFERROR(S16/(O16+P16),"-")</f>
        <v>0.25</v>
      </c>
      <c r="U16" s="182">
        <f>IFERROR(J16/SUM(P16:P17),"-")</f>
        <v>3000</v>
      </c>
      <c r="V16" s="84">
        <v>1</v>
      </c>
      <c r="W16" s="82">
        <f>IF(P16=0,"-",V16/P16)</f>
        <v>0.25</v>
      </c>
      <c r="X16" s="186">
        <v>3000</v>
      </c>
      <c r="Y16" s="187">
        <f>IFERROR(X16/P16,"-")</f>
        <v>750</v>
      </c>
      <c r="Z16" s="187">
        <f>IFERROR(X16/V16,"-")</f>
        <v>3000</v>
      </c>
      <c r="AA16" s="188">
        <f>SUM(X16:X17)-SUM(J16:J17)</f>
        <v>217000</v>
      </c>
      <c r="AB16" s="85">
        <f>SUM(X16:X17)/SUM(J16:J17)</f>
        <v>5.8222222222222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2</v>
      </c>
      <c r="AN16" s="101">
        <f>IF(P16=0,"",IF(AM16=0,"",(AM16/P16)))</f>
        <v>0.5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>
        <v>1</v>
      </c>
      <c r="BH16" s="114">
        <f>IFERROR(BG16/BE16,"-")</f>
        <v>1</v>
      </c>
      <c r="BI16" s="115">
        <v>3000</v>
      </c>
      <c r="BJ16" s="116">
        <f>IFERROR(BI16/BE16,"-")</f>
        <v>3000</v>
      </c>
      <c r="BK16" s="117">
        <v>1</v>
      </c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39</v>
      </c>
      <c r="L17" s="81">
        <v>31</v>
      </c>
      <c r="M17" s="81">
        <v>4</v>
      </c>
      <c r="N17" s="91">
        <v>11</v>
      </c>
      <c r="O17" s="92">
        <v>0</v>
      </c>
      <c r="P17" s="93">
        <f>N17+O17</f>
        <v>11</v>
      </c>
      <c r="Q17" s="82">
        <f>IFERROR(P17/M17,"-")</f>
        <v>2.75</v>
      </c>
      <c r="R17" s="81">
        <v>5</v>
      </c>
      <c r="S17" s="81">
        <v>3</v>
      </c>
      <c r="T17" s="82">
        <f>IFERROR(S17/(O17+P17),"-")</f>
        <v>0.27272727272727</v>
      </c>
      <c r="U17" s="182"/>
      <c r="V17" s="84">
        <v>4</v>
      </c>
      <c r="W17" s="82">
        <f>IF(P17=0,"-",V17/P17)</f>
        <v>0.36363636363636</v>
      </c>
      <c r="X17" s="186">
        <v>259000</v>
      </c>
      <c r="Y17" s="187">
        <f>IFERROR(X17/P17,"-")</f>
        <v>23545.454545455</v>
      </c>
      <c r="Z17" s="187">
        <f>IFERROR(X17/V17,"-")</f>
        <v>64750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0.090909090909091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5</v>
      </c>
      <c r="BF17" s="113">
        <f>IF(P17=0,"",IF(BE17=0,"",(BE17/P17)))</f>
        <v>0.45454545454545</v>
      </c>
      <c r="BG17" s="112">
        <v>3</v>
      </c>
      <c r="BH17" s="114">
        <f>IFERROR(BG17/BE17,"-")</f>
        <v>0.6</v>
      </c>
      <c r="BI17" s="115">
        <v>14000</v>
      </c>
      <c r="BJ17" s="116">
        <f>IFERROR(BI17/BE17,"-")</f>
        <v>2800</v>
      </c>
      <c r="BK17" s="117">
        <v>2</v>
      </c>
      <c r="BL17" s="117">
        <v>1</v>
      </c>
      <c r="BM17" s="117"/>
      <c r="BN17" s="119">
        <v>4</v>
      </c>
      <c r="BO17" s="120">
        <f>IF(P17=0,"",IF(BN17=0,"",(BN17/P17)))</f>
        <v>0.36363636363636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0.090909090909091</v>
      </c>
      <c r="BY17" s="128">
        <v>1</v>
      </c>
      <c r="BZ17" s="129">
        <f>IFERROR(BY17/BW17,"-")</f>
        <v>1</v>
      </c>
      <c r="CA17" s="130">
        <v>245000</v>
      </c>
      <c r="CB17" s="131">
        <f>IFERROR(CA17/BW17,"-")</f>
        <v>245000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4</v>
      </c>
      <c r="CP17" s="141">
        <v>259000</v>
      </c>
      <c r="CQ17" s="141">
        <v>245000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5.35</v>
      </c>
      <c r="B18" s="203" t="s">
        <v>91</v>
      </c>
      <c r="C18" s="203" t="s">
        <v>76</v>
      </c>
      <c r="D18" s="203" t="s">
        <v>62</v>
      </c>
      <c r="E18" s="203"/>
      <c r="F18" s="203" t="s">
        <v>63</v>
      </c>
      <c r="G18" s="203" t="s">
        <v>92</v>
      </c>
      <c r="H18" s="90" t="s">
        <v>72</v>
      </c>
      <c r="I18" s="90" t="s">
        <v>93</v>
      </c>
      <c r="J18" s="188">
        <v>40000</v>
      </c>
      <c r="K18" s="81">
        <v>25</v>
      </c>
      <c r="L18" s="81">
        <v>0</v>
      </c>
      <c r="M18" s="81">
        <v>87</v>
      </c>
      <c r="N18" s="91">
        <v>9</v>
      </c>
      <c r="O18" s="92">
        <v>0</v>
      </c>
      <c r="P18" s="93">
        <f>N18+O18</f>
        <v>9</v>
      </c>
      <c r="Q18" s="82">
        <f>IFERROR(P18/M18,"-")</f>
        <v>0.10344827586207</v>
      </c>
      <c r="R18" s="81">
        <v>5</v>
      </c>
      <c r="S18" s="81">
        <v>3</v>
      </c>
      <c r="T18" s="82">
        <f>IFERROR(S18/(O18+P18),"-")</f>
        <v>0.33333333333333</v>
      </c>
      <c r="U18" s="182">
        <f>IFERROR(J18/SUM(P18:P19),"-")</f>
        <v>2000</v>
      </c>
      <c r="V18" s="84">
        <v>6</v>
      </c>
      <c r="W18" s="82">
        <f>IF(P18=0,"-",V18/P18)</f>
        <v>0.66666666666667</v>
      </c>
      <c r="X18" s="186">
        <v>75000</v>
      </c>
      <c r="Y18" s="187">
        <f>IFERROR(X18/P18,"-")</f>
        <v>8333.3333333333</v>
      </c>
      <c r="Z18" s="187">
        <f>IFERROR(X18/V18,"-")</f>
        <v>12500</v>
      </c>
      <c r="AA18" s="188">
        <f>SUM(X18:X19)-SUM(J18:J19)</f>
        <v>174000</v>
      </c>
      <c r="AB18" s="85">
        <f>SUM(X18:X19)/SUM(J18:J19)</f>
        <v>5.35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3</v>
      </c>
      <c r="AN18" s="101">
        <f>IF(P18=0,"",IF(AM18=0,"",(AM18/P18)))</f>
        <v>0.33333333333333</v>
      </c>
      <c r="AO18" s="100">
        <v>1</v>
      </c>
      <c r="AP18" s="102">
        <f>IFERROR(AP18/AM18,"-")</f>
        <v>0</v>
      </c>
      <c r="AQ18" s="103">
        <v>8000</v>
      </c>
      <c r="AR18" s="104">
        <f>IFERROR(AQ18/AM18,"-")</f>
        <v>2666.6666666667</v>
      </c>
      <c r="AS18" s="105"/>
      <c r="AT18" s="105">
        <v>1</v>
      </c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0.22222222222222</v>
      </c>
      <c r="BG18" s="112">
        <v>2</v>
      </c>
      <c r="BH18" s="114">
        <f>IFERROR(BG18/BE18,"-")</f>
        <v>1</v>
      </c>
      <c r="BI18" s="115">
        <v>23000</v>
      </c>
      <c r="BJ18" s="116">
        <f>IFERROR(BI18/BE18,"-")</f>
        <v>11500</v>
      </c>
      <c r="BK18" s="117">
        <v>1</v>
      </c>
      <c r="BL18" s="117"/>
      <c r="BM18" s="117">
        <v>1</v>
      </c>
      <c r="BN18" s="119">
        <v>2</v>
      </c>
      <c r="BO18" s="120">
        <f>IF(P18=0,"",IF(BN18=0,"",(BN18/P18)))</f>
        <v>0.22222222222222</v>
      </c>
      <c r="BP18" s="121">
        <v>1</v>
      </c>
      <c r="BQ18" s="122">
        <f>IFERROR(BP18/BN18,"-")</f>
        <v>0.5</v>
      </c>
      <c r="BR18" s="123">
        <v>8000</v>
      </c>
      <c r="BS18" s="124">
        <f>IFERROR(BR18/BN18,"-")</f>
        <v>4000</v>
      </c>
      <c r="BT18" s="125"/>
      <c r="BU18" s="125">
        <v>1</v>
      </c>
      <c r="BV18" s="125"/>
      <c r="BW18" s="126">
        <v>2</v>
      </c>
      <c r="BX18" s="127">
        <f>IF(P18=0,"",IF(BW18=0,"",(BW18/P18)))</f>
        <v>0.22222222222222</v>
      </c>
      <c r="BY18" s="128">
        <v>2</v>
      </c>
      <c r="BZ18" s="129">
        <f>IFERROR(BY18/BW18,"-")</f>
        <v>1</v>
      </c>
      <c r="CA18" s="130">
        <v>36000</v>
      </c>
      <c r="CB18" s="131">
        <f>IFERROR(CA18/BW18,"-")</f>
        <v>18000</v>
      </c>
      <c r="CC18" s="132">
        <v>1</v>
      </c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6</v>
      </c>
      <c r="CP18" s="141">
        <v>75000</v>
      </c>
      <c r="CQ18" s="141">
        <v>33000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/>
      <c r="E19" s="203"/>
      <c r="F19" s="203" t="s">
        <v>68</v>
      </c>
      <c r="G19" s="203"/>
      <c r="H19" s="90"/>
      <c r="I19" s="90"/>
      <c r="J19" s="188"/>
      <c r="K19" s="81">
        <v>74</v>
      </c>
      <c r="L19" s="81">
        <v>40</v>
      </c>
      <c r="M19" s="81">
        <v>9</v>
      </c>
      <c r="N19" s="91">
        <v>11</v>
      </c>
      <c r="O19" s="92">
        <v>0</v>
      </c>
      <c r="P19" s="93">
        <f>N19+O19</f>
        <v>11</v>
      </c>
      <c r="Q19" s="82">
        <f>IFERROR(P19/M19,"-")</f>
        <v>1.2222222222222</v>
      </c>
      <c r="R19" s="81">
        <v>6</v>
      </c>
      <c r="S19" s="81">
        <v>1</v>
      </c>
      <c r="T19" s="82">
        <f>IFERROR(S19/(O19+P19),"-")</f>
        <v>0.090909090909091</v>
      </c>
      <c r="U19" s="182"/>
      <c r="V19" s="84">
        <v>1</v>
      </c>
      <c r="W19" s="82">
        <f>IF(P19=0,"-",V19/P19)</f>
        <v>0.090909090909091</v>
      </c>
      <c r="X19" s="186">
        <v>139000</v>
      </c>
      <c r="Y19" s="187">
        <f>IFERROR(X19/P19,"-")</f>
        <v>12636.363636364</v>
      </c>
      <c r="Z19" s="187">
        <f>IFERROR(X19/V19,"-")</f>
        <v>139000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3</v>
      </c>
      <c r="AW19" s="107">
        <f>IF(P19=0,"",IF(AV19=0,"",(AV19/P19)))</f>
        <v>0.27272727272727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3</v>
      </c>
      <c r="BF19" s="113">
        <f>IF(P19=0,"",IF(BE19=0,"",(BE19/P19)))</f>
        <v>0.27272727272727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0.27272727272727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0.18181818181818</v>
      </c>
      <c r="BY19" s="128">
        <v>1</v>
      </c>
      <c r="BZ19" s="129">
        <f>IFERROR(BY19/BW19,"-")</f>
        <v>0.5</v>
      </c>
      <c r="CA19" s="130">
        <v>139000</v>
      </c>
      <c r="CB19" s="131">
        <f>IFERROR(CA19/BW19,"-")</f>
        <v>69500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139000</v>
      </c>
      <c r="CQ19" s="141">
        <v>139000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</v>
      </c>
      <c r="B20" s="203" t="s">
        <v>95</v>
      </c>
      <c r="C20" s="203" t="s">
        <v>96</v>
      </c>
      <c r="D20" s="203" t="s">
        <v>62</v>
      </c>
      <c r="E20" s="203"/>
      <c r="F20" s="203" t="s">
        <v>63</v>
      </c>
      <c r="G20" s="203" t="s">
        <v>97</v>
      </c>
      <c r="H20" s="90" t="s">
        <v>72</v>
      </c>
      <c r="I20" s="90" t="s">
        <v>98</v>
      </c>
      <c r="J20" s="188">
        <v>55000</v>
      </c>
      <c r="K20" s="81">
        <v>4</v>
      </c>
      <c r="L20" s="81">
        <v>0</v>
      </c>
      <c r="M20" s="81">
        <v>11</v>
      </c>
      <c r="N20" s="91">
        <v>2</v>
      </c>
      <c r="O20" s="92">
        <v>0</v>
      </c>
      <c r="P20" s="93">
        <f>N20+O20</f>
        <v>2</v>
      </c>
      <c r="Q20" s="82">
        <f>IFERROR(P20/M20,"-")</f>
        <v>0.18181818181818</v>
      </c>
      <c r="R20" s="81">
        <v>0</v>
      </c>
      <c r="S20" s="81">
        <v>1</v>
      </c>
      <c r="T20" s="82">
        <f>IFERROR(S20/(O20+P20),"-")</f>
        <v>0.5</v>
      </c>
      <c r="U20" s="182">
        <f>IFERROR(J20/SUM(P20:P21),"-")</f>
        <v>9166.6666666667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-55000</v>
      </c>
      <c r="AB20" s="85">
        <f>SUM(X20:X21)/SUM(J20:J21)</f>
        <v>0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0.5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99</v>
      </c>
      <c r="C21" s="203"/>
      <c r="D21" s="203"/>
      <c r="E21" s="203"/>
      <c r="F21" s="203" t="s">
        <v>68</v>
      </c>
      <c r="G21" s="203"/>
      <c r="H21" s="90"/>
      <c r="I21" s="90"/>
      <c r="J21" s="188"/>
      <c r="K21" s="81">
        <v>29</v>
      </c>
      <c r="L21" s="81">
        <v>11</v>
      </c>
      <c r="M21" s="81">
        <v>0</v>
      </c>
      <c r="N21" s="91">
        <v>4</v>
      </c>
      <c r="O21" s="92">
        <v>0</v>
      </c>
      <c r="P21" s="93">
        <f>N21+O21</f>
        <v>4</v>
      </c>
      <c r="Q21" s="82" t="str">
        <f>IFERROR(P21/M21,"-")</f>
        <v>-</v>
      </c>
      <c r="R21" s="81">
        <v>0</v>
      </c>
      <c r="S21" s="81">
        <v>2</v>
      </c>
      <c r="T21" s="82">
        <f>IFERROR(S21/(O21+P21),"-")</f>
        <v>0.5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1</v>
      </c>
      <c r="AW21" s="107">
        <f>IF(P21=0,"",IF(AV21=0,"",(AV21/P21)))</f>
        <v>0.25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1.4162790697674</v>
      </c>
      <c r="B24" s="39"/>
      <c r="C24" s="39"/>
      <c r="D24" s="39"/>
      <c r="E24" s="39"/>
      <c r="F24" s="39"/>
      <c r="G24" s="40" t="s">
        <v>100</v>
      </c>
      <c r="H24" s="40"/>
      <c r="I24" s="40"/>
      <c r="J24" s="190">
        <f>SUM(J6:J23)</f>
        <v>430000</v>
      </c>
      <c r="K24" s="41">
        <f>SUM(K6:K23)</f>
        <v>338</v>
      </c>
      <c r="L24" s="41">
        <f>SUM(L6:L23)</f>
        <v>153</v>
      </c>
      <c r="M24" s="41">
        <f>SUM(M6:M23)</f>
        <v>268</v>
      </c>
      <c r="N24" s="41">
        <f>SUM(N6:N23)</f>
        <v>86</v>
      </c>
      <c r="O24" s="41">
        <f>SUM(O6:O23)</f>
        <v>0</v>
      </c>
      <c r="P24" s="41">
        <f>SUM(P6:P23)</f>
        <v>86</v>
      </c>
      <c r="Q24" s="42">
        <f>IFERROR(P24/M24,"-")</f>
        <v>0.32089552238806</v>
      </c>
      <c r="R24" s="78">
        <f>SUM(R6:R23)</f>
        <v>33</v>
      </c>
      <c r="S24" s="78">
        <f>SUM(S6:S23)</f>
        <v>18</v>
      </c>
      <c r="T24" s="42">
        <f>IFERROR(R24/P24,"-")</f>
        <v>0.38372093023256</v>
      </c>
      <c r="U24" s="184">
        <f>IFERROR(J24/P24,"-")</f>
        <v>5000</v>
      </c>
      <c r="V24" s="44">
        <f>SUM(V6:V23)</f>
        <v>24</v>
      </c>
      <c r="W24" s="42">
        <f>IFERROR(V24/P24,"-")</f>
        <v>0.27906976744186</v>
      </c>
      <c r="X24" s="190">
        <f>SUM(X6:X23)</f>
        <v>609000</v>
      </c>
      <c r="Y24" s="190">
        <f>IFERROR(X24/P24,"-")</f>
        <v>7081.3953488372</v>
      </c>
      <c r="Z24" s="190">
        <f>IFERROR(X24/V24,"-")</f>
        <v>25375</v>
      </c>
      <c r="AA24" s="190">
        <f>X24-J24</f>
        <v>179000</v>
      </c>
      <c r="AB24" s="47">
        <f>X24/J24</f>
        <v>1.4162790697674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