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<sst xmlns="http://schemas.openxmlformats.org/spreadsheetml/2006/main" uniqueCount="128">
  <si>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</si>
  <si>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</si>
  <si>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</si>
  <si>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</si>
  <si>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</si>
  <si>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</si>
  <si>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</si>
  <si>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</si>
  <si>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</si>
  <si>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</si>
  <si>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</si>
  <si>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</si>
  <si>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</si>
  <si>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</si>
  <si>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</si>
  <si>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</si>
  <si>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</si>
  <si>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</si>
  <si>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</si>
  <si>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</si>
  <si>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</si>
  <si>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</si>
  <si>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</si>
  <si>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</si>
  <si>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</si>
  <si>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10月</t>
  </si>
  <si>
    <t>どきどき</t>
  </si>
  <si>
    <t>最終更新日</t>
  </si>
  <si>
    <t>01月31日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</si>
  <si>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</si>
  <si>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</si>
  <si>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</si>
  <si>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</si>
  <si>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</si>
  <si>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</si>
  <si>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</si>
  <si>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</si>
  <si>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</si>
  <si>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</si>
  <si>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</si>
  <si>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</si>
  <si>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</si>
  <si>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</si>
  <si>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</si>
  <si>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</si>
  <si>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</si>
  <si>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</si>
  <si>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</si>
  <si>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</si>
  <si>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</si>
  <si>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</si>
  <si>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</si>
  <si>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</si>
  <si>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</si>
  <si>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</si>
  <si>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</si>
  <si>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</si>
  <si>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</si>
  <si>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</si>
  <si>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</si>
  <si>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</si>
  <si>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ak110</t>
  </si>
  <si>
    <t>コアマガジン</t>
  </si>
  <si>
    <t>1P記事(辻本りょうさん）</t>
  </si>
  <si>
    <t>lp02</t>
  </si>
  <si>
    <t>実話BUNKA超タブー</t>
  </si>
  <si>
    <t>表4　4C1P</t>
  </si>
  <si>
    <t>10月01日(火)</t>
  </si>
  <si>
    <t>ak111</t>
  </si>
  <si>
    <t>空電</t>
  </si>
  <si>
    <t>ak112</t>
  </si>
  <si>
    <t>大洋図書</t>
  </si>
  <si>
    <t>2Pスポーツ新聞_v01_どきどき(辻本さん)</t>
  </si>
  <si>
    <t>昭和の謎99</t>
  </si>
  <si>
    <t>1C2P</t>
  </si>
  <si>
    <t>10月07日(月)</t>
  </si>
  <si>
    <t>ak113</t>
  </si>
  <si>
    <t>ak114</t>
  </si>
  <si>
    <t>実話ナックルズ ウルトラ</t>
  </si>
  <si>
    <t>10月15日(火)</t>
  </si>
  <si>
    <t>ak115</t>
  </si>
  <si>
    <t>ak116</t>
  </si>
  <si>
    <t>実話BUNKAタブー</t>
  </si>
  <si>
    <t>4C2P</t>
  </si>
  <si>
    <t>10月16日(水)</t>
  </si>
  <si>
    <t>ak117</t>
  </si>
  <si>
    <t>ak118</t>
  </si>
  <si>
    <t>ダイアプレス</t>
  </si>
  <si>
    <t>EXよるピカ</t>
  </si>
  <si>
    <t>10月25日(金)</t>
  </si>
  <si>
    <t>ak119</t>
  </si>
  <si>
    <t>ak120</t>
  </si>
  <si>
    <t>インテルフィン</t>
  </si>
  <si>
    <t>特ダネTABOO!</t>
  </si>
  <si>
    <t>10月26日(土)</t>
  </si>
  <si>
    <t>ak121</t>
  </si>
  <si>
    <t>ak122</t>
  </si>
  <si>
    <t>封印発禁TV SP</t>
  </si>
  <si>
    <t>10月28日(月)</t>
  </si>
  <si>
    <t>ak123</t>
  </si>
  <si>
    <t>雑誌 TOTAL</t>
  </si>
  <si>
    <t>●DVD 広告</t>
  </si>
  <si>
    <t>pk235</t>
  </si>
  <si>
    <t>インフォメディア</t>
  </si>
  <si>
    <t>DVD漫画たかし</t>
  </si>
  <si>
    <t>B5、書店売、1250円、2万部</t>
  </si>
  <si>
    <t>こんなところで…出さないで!!挿れないで!!抜かないで!!</t>
  </si>
  <si>
    <t>DVD袋裏1C+コンテンツ枠</t>
  </si>
  <si>
    <t>10月10日(木)</t>
  </si>
  <si>
    <t>pk236</t>
  </si>
  <si>
    <t>pk239</t>
  </si>
  <si>
    <t>メディアックス</t>
  </si>
  <si>
    <t>A4、書店売、2000円</t>
  </si>
  <si>
    <t>しろうと美人妻中出し地下DVD18時間　愛汁があふれ過ぎて</t>
  </si>
  <si>
    <t>DVD貼付け面4C1/2P</t>
  </si>
  <si>
    <t>10月24日(木)</t>
  </si>
  <si>
    <t>pk240</t>
  </si>
  <si>
    <t>pk237</t>
  </si>
  <si>
    <t>A4、書店売</t>
  </si>
  <si>
    <t>プレミア熟女</t>
  </si>
  <si>
    <t>pk238</t>
  </si>
  <si>
    <t>pk241</t>
  </si>
  <si>
    <t>一水社</t>
  </si>
  <si>
    <t>A4、書店売、2945円</t>
  </si>
  <si>
    <t>しろうと美人妻中出し地下DVD36時間　大量愛汁潮吹きと過激中出し</t>
  </si>
  <si>
    <t>10月29日(火)</t>
  </si>
  <si>
    <t>pk242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</si>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</sst>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14</v>
      </c>
      <c r="D6" s="195">
        <v>350000</v>
      </c>
      <c r="E6" s="81">
        <v>270</v>
      </c>
      <c r="F6" s="81">
        <v>152</v>
      </c>
      <c r="G6" s="81">
        <v>227</v>
      </c>
      <c r="H6" s="91">
        <v>51</v>
      </c>
      <c r="I6" s="92">
        <v>0</v>
      </c>
      <c r="J6" s="145">
        <f>H6+I6</f>
        <v>51</v>
      </c>
      <c r="K6" s="82">
        <f>IFERROR(J6/G6,"-")</f>
        <v>0.22466960352423</v>
      </c>
      <c r="L6" s="81">
        <v>19</v>
      </c>
      <c r="M6" s="81">
        <v>12</v>
      </c>
      <c r="N6" s="82">
        <f>IFERROR(L6/J6,"-")</f>
        <v>0.37254901960784</v>
      </c>
      <c r="O6" s="83">
        <f>IFERROR(D6/J6,"-")</f>
        <v>6862.7450980392</v>
      </c>
      <c r="P6" s="84">
        <v>9</v>
      </c>
      <c r="Q6" s="82">
        <f>IFERROR(P6/J6,"-")</f>
        <v>0.17647058823529</v>
      </c>
      <c r="R6" s="200">
        <v>78000</v>
      </c>
      <c r="S6" s="201">
        <f>IFERROR(R6/J6,"-")</f>
        <v>1529.4117647059</v>
      </c>
      <c r="T6" s="201">
        <f>IFERROR(R6/P6,"-")</f>
        <v>8666.6666666667</v>
      </c>
      <c r="U6" s="195">
        <f>IFERROR(R6-D6,"-")</f>
        <v>-272000</v>
      </c>
      <c r="V6" s="85">
        <f>R6/D6</f>
        <v>0.22285714285714</v>
      </c>
      <c r="W6" s="79"/>
      <c r="X6" s="144"/>
    </row>
    <row r="7" spans="1:24">
      <c r="A7" s="80"/>
      <c r="B7" s="86" t="s">
        <v>24</v>
      </c>
      <c r="C7" s="86">
        <v>8</v>
      </c>
      <c r="D7" s="195">
        <v>260000</v>
      </c>
      <c r="E7" s="81">
        <v>411</v>
      </c>
      <c r="F7" s="81">
        <v>300</v>
      </c>
      <c r="G7" s="81">
        <v>132</v>
      </c>
      <c r="H7" s="91">
        <v>102</v>
      </c>
      <c r="I7" s="92">
        <v>4</v>
      </c>
      <c r="J7" s="145">
        <f>H7+I7</f>
        <v>106</v>
      </c>
      <c r="K7" s="82">
        <f>IFERROR(J7/G7,"-")</f>
        <v>0.8030303030303</v>
      </c>
      <c r="L7" s="81">
        <v>36</v>
      </c>
      <c r="M7" s="81">
        <v>14</v>
      </c>
      <c r="N7" s="82">
        <f>IFERROR(L7/J7,"-")</f>
        <v>0.33962264150943</v>
      </c>
      <c r="O7" s="83">
        <f>IFERROR(D7/J7,"-")</f>
        <v>2452.8301886792</v>
      </c>
      <c r="P7" s="84">
        <v>17</v>
      </c>
      <c r="Q7" s="82">
        <f>IFERROR(P7/J7,"-")</f>
        <v>0.16037735849057</v>
      </c>
      <c r="R7" s="200">
        <v>1155000</v>
      </c>
      <c r="S7" s="201">
        <f>IFERROR(R7/J7,"-")</f>
        <v>10896.226415094</v>
      </c>
      <c r="T7" s="201">
        <f>IFERROR(R7/P7,"-")</f>
        <v>67941.176470588</v>
      </c>
      <c r="U7" s="195">
        <f>IFERROR(R7-D7,"-")</f>
        <v>895000</v>
      </c>
      <c r="V7" s="85">
        <f>R7/D7</f>
        <v>4.4423076923077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610000</v>
      </c>
      <c r="E10" s="41">
        <f>SUM(E6:E8)</f>
        <v>681</v>
      </c>
      <c r="F10" s="41">
        <f>SUM(F6:F8)</f>
        <v>452</v>
      </c>
      <c r="G10" s="41">
        <f>SUM(G6:G8)</f>
        <v>359</v>
      </c>
      <c r="H10" s="41">
        <f>SUM(H6:H8)</f>
        <v>153</v>
      </c>
      <c r="I10" s="41">
        <f>SUM(I6:I8)</f>
        <v>4</v>
      </c>
      <c r="J10" s="41">
        <f>SUM(J6:J8)</f>
        <v>157</v>
      </c>
      <c r="K10" s="42">
        <f>IFERROR(J10/G10,"-")</f>
        <v>0.43732590529248</v>
      </c>
      <c r="L10" s="78">
        <f>SUM(L6:L8)</f>
        <v>55</v>
      </c>
      <c r="M10" s="78">
        <f>SUM(M6:M8)</f>
        <v>26</v>
      </c>
      <c r="N10" s="42">
        <f>IFERROR(L10/J10,"-")</f>
        <v>0.35031847133758</v>
      </c>
      <c r="O10" s="43">
        <f>IFERROR(D10/J10,"-")</f>
        <v>3885.3503184713</v>
      </c>
      <c r="P10" s="44">
        <f>SUM(P6:P8)</f>
        <v>26</v>
      </c>
      <c r="Q10" s="42">
        <f>IFERROR(P10/J10,"-")</f>
        <v>0.1656050955414</v>
      </c>
      <c r="R10" s="45">
        <f>SUM(R6:R8)</f>
        <v>1233000</v>
      </c>
      <c r="S10" s="45">
        <f>IFERROR(R10/J10,"-")</f>
        <v>7853.5031847134</v>
      </c>
      <c r="T10" s="45">
        <f>IFERROR(R10/P10,"-")</f>
        <v>47423.076923077</v>
      </c>
      <c r="U10" s="46">
        <f>SUM(U6:U8)</f>
        <v>623000</v>
      </c>
      <c r="V10" s="47">
        <f>IFERROR(R10/D10,"-")</f>
        <v>2.0213114754098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0.57333333333333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75000</v>
      </c>
      <c r="K6" s="81">
        <v>6</v>
      </c>
      <c r="L6" s="81">
        <v>0</v>
      </c>
      <c r="M6" s="81">
        <v>45</v>
      </c>
      <c r="N6" s="91">
        <v>3</v>
      </c>
      <c r="O6" s="92">
        <v>0</v>
      </c>
      <c r="P6" s="93">
        <f>N6+O6</f>
        <v>3</v>
      </c>
      <c r="Q6" s="82">
        <f>IFERROR(P6/M6,"-")</f>
        <v>0.066666666666667</v>
      </c>
      <c r="R6" s="81">
        <v>3</v>
      </c>
      <c r="S6" s="81">
        <v>0</v>
      </c>
      <c r="T6" s="82">
        <f>IFERROR(S6/(O6+P6),"-")</f>
        <v>0</v>
      </c>
      <c r="U6" s="182">
        <f>IFERROR(J6/SUM(P6:P7),"-")</f>
        <v>10714.285714286</v>
      </c>
      <c r="V6" s="84">
        <v>2</v>
      </c>
      <c r="W6" s="82">
        <f>IF(P6=0,"-",V6/P6)</f>
        <v>0.66666666666667</v>
      </c>
      <c r="X6" s="186">
        <v>43000</v>
      </c>
      <c r="Y6" s="187">
        <f>IFERROR(X6/P6,"-")</f>
        <v>14333.333333333</v>
      </c>
      <c r="Z6" s="187">
        <f>IFERROR(X6/V6,"-")</f>
        <v>21500</v>
      </c>
      <c r="AA6" s="188">
        <f>SUM(X6:X7)-SUM(J6:J7)</f>
        <v>-32000</v>
      </c>
      <c r="AB6" s="85">
        <f>SUM(X6:X7)/SUM(J6:J7)</f>
        <v>0.57333333333333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0.33333333333333</v>
      </c>
      <c r="BG6" s="112">
        <v>1</v>
      </c>
      <c r="BH6" s="114">
        <f>IFERROR(BG6/BE6,"-")</f>
        <v>1</v>
      </c>
      <c r="BI6" s="115">
        <v>40000</v>
      </c>
      <c r="BJ6" s="116">
        <f>IFERROR(BI6/BE6,"-")</f>
        <v>40000</v>
      </c>
      <c r="BK6" s="117"/>
      <c r="BL6" s="117"/>
      <c r="BM6" s="117">
        <v>1</v>
      </c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2</v>
      </c>
      <c r="BX6" s="127">
        <f>IF(P6=0,"",IF(BW6=0,"",(BW6/P6)))</f>
        <v>0.66666666666667</v>
      </c>
      <c r="BY6" s="128">
        <v>1</v>
      </c>
      <c r="BZ6" s="129">
        <f>IFERROR(BY6/BW6,"-")</f>
        <v>0.5</v>
      </c>
      <c r="CA6" s="130">
        <v>3000</v>
      </c>
      <c r="CB6" s="131">
        <f>IFERROR(CA6/BW6,"-")</f>
        <v>1500</v>
      </c>
      <c r="CC6" s="132">
        <v>1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43000</v>
      </c>
      <c r="CQ6" s="141">
        <v>40000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51</v>
      </c>
      <c r="L7" s="81">
        <v>36</v>
      </c>
      <c r="M7" s="81">
        <v>11</v>
      </c>
      <c r="N7" s="91">
        <v>4</v>
      </c>
      <c r="O7" s="92">
        <v>0</v>
      </c>
      <c r="P7" s="93">
        <f>N7+O7</f>
        <v>4</v>
      </c>
      <c r="Q7" s="82">
        <f>IFERROR(P7/M7,"-")</f>
        <v>0.36363636363636</v>
      </c>
      <c r="R7" s="81">
        <v>1</v>
      </c>
      <c r="S7" s="81">
        <v>1</v>
      </c>
      <c r="T7" s="82">
        <f>IFERROR(S7/(O7+P7),"-")</f>
        <v>0.25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0.066666666666667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45000</v>
      </c>
      <c r="K8" s="81">
        <v>0</v>
      </c>
      <c r="L8" s="81">
        <v>0</v>
      </c>
      <c r="M8" s="81">
        <v>2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>
        <f>IFERROR(J8/SUM(P8:P9),"-")</f>
        <v>15000</v>
      </c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>
        <f>SUM(X8:X9)-SUM(J8:J9)</f>
        <v>-42000</v>
      </c>
      <c r="AB8" s="85">
        <f>SUM(X8:X9)/SUM(J8:J9)</f>
        <v>0.066666666666667</v>
      </c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13</v>
      </c>
      <c r="L9" s="81">
        <v>10</v>
      </c>
      <c r="M9" s="81">
        <v>9</v>
      </c>
      <c r="N9" s="91">
        <v>3</v>
      </c>
      <c r="O9" s="92">
        <v>0</v>
      </c>
      <c r="P9" s="93">
        <f>N9+O9</f>
        <v>3</v>
      </c>
      <c r="Q9" s="82">
        <f>IFERROR(P9/M9,"-")</f>
        <v>0.33333333333333</v>
      </c>
      <c r="R9" s="81">
        <v>0</v>
      </c>
      <c r="S9" s="81">
        <v>1</v>
      </c>
      <c r="T9" s="82">
        <f>IFERROR(S9/(O9+P9),"-")</f>
        <v>0.33333333333333</v>
      </c>
      <c r="U9" s="182"/>
      <c r="V9" s="84">
        <v>1</v>
      </c>
      <c r="W9" s="82">
        <f>IF(P9=0,"-",V9/P9)</f>
        <v>0.33333333333333</v>
      </c>
      <c r="X9" s="186">
        <v>3000</v>
      </c>
      <c r="Y9" s="187">
        <f>IFERROR(X9/P9,"-")</f>
        <v>1000</v>
      </c>
      <c r="Z9" s="187">
        <f>IFERROR(X9/V9,"-")</f>
        <v>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3</v>
      </c>
      <c r="BO9" s="120">
        <f>IF(P9=0,"",IF(BN9=0,"",(BN9/P9)))</f>
        <v>1</v>
      </c>
      <c r="BP9" s="121">
        <v>1</v>
      </c>
      <c r="BQ9" s="122">
        <f>IFERROR(BP9/BN9,"-")</f>
        <v>0.33333333333333</v>
      </c>
      <c r="BR9" s="123">
        <v>3000</v>
      </c>
      <c r="BS9" s="124">
        <f>IFERROR(BR9/BN9,"-")</f>
        <v>1000</v>
      </c>
      <c r="BT9" s="125">
        <v>1</v>
      </c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3000</v>
      </c>
      <c r="CQ9" s="141">
        <v>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0.64444444444444</v>
      </c>
      <c r="B10" s="203" t="s">
        <v>77</v>
      </c>
      <c r="C10" s="203" t="s">
        <v>71</v>
      </c>
      <c r="D10" s="203" t="s">
        <v>72</v>
      </c>
      <c r="E10" s="203"/>
      <c r="F10" s="203" t="s">
        <v>64</v>
      </c>
      <c r="G10" s="203" t="s">
        <v>78</v>
      </c>
      <c r="H10" s="90" t="s">
        <v>74</v>
      </c>
      <c r="I10" s="90" t="s">
        <v>79</v>
      </c>
      <c r="J10" s="188">
        <v>45000</v>
      </c>
      <c r="K10" s="81">
        <v>19</v>
      </c>
      <c r="L10" s="81">
        <v>0</v>
      </c>
      <c r="M10" s="81">
        <v>56</v>
      </c>
      <c r="N10" s="91">
        <v>6</v>
      </c>
      <c r="O10" s="92">
        <v>0</v>
      </c>
      <c r="P10" s="93">
        <f>N10+O10</f>
        <v>6</v>
      </c>
      <c r="Q10" s="82">
        <f>IFERROR(P10/M10,"-")</f>
        <v>0.10714285714286</v>
      </c>
      <c r="R10" s="81">
        <v>3</v>
      </c>
      <c r="S10" s="81">
        <v>1</v>
      </c>
      <c r="T10" s="82">
        <f>IFERROR(S10/(O10+P10),"-")</f>
        <v>0.16666666666667</v>
      </c>
      <c r="U10" s="182">
        <f>IFERROR(J10/SUM(P10:P11),"-")</f>
        <v>2250</v>
      </c>
      <c r="V10" s="84">
        <v>3</v>
      </c>
      <c r="W10" s="82">
        <f>IF(P10=0,"-",V10/P10)</f>
        <v>0.5</v>
      </c>
      <c r="X10" s="186">
        <v>16000</v>
      </c>
      <c r="Y10" s="187">
        <f>IFERROR(X10/P10,"-")</f>
        <v>2666.6666666667</v>
      </c>
      <c r="Z10" s="187">
        <f>IFERROR(X10/V10,"-")</f>
        <v>5333.3333333333</v>
      </c>
      <c r="AA10" s="188">
        <f>SUM(X10:X11)-SUM(J10:J11)</f>
        <v>-16000</v>
      </c>
      <c r="AB10" s="85">
        <f>SUM(X10:X11)/SUM(J10:J11)</f>
        <v>0.64444444444444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0.16666666666667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3</v>
      </c>
      <c r="BF10" s="113">
        <f>IF(P10=0,"",IF(BE10=0,"",(BE10/P10)))</f>
        <v>0.5</v>
      </c>
      <c r="BG10" s="112">
        <v>1</v>
      </c>
      <c r="BH10" s="114">
        <f>IFERROR(BG10/BE10,"-")</f>
        <v>0.33333333333333</v>
      </c>
      <c r="BI10" s="115">
        <v>3000</v>
      </c>
      <c r="BJ10" s="116">
        <f>IFERROR(BI10/BE10,"-")</f>
        <v>1000</v>
      </c>
      <c r="BK10" s="117">
        <v>1</v>
      </c>
      <c r="BL10" s="117"/>
      <c r="BM10" s="117"/>
      <c r="BN10" s="119">
        <v>2</v>
      </c>
      <c r="BO10" s="120">
        <f>IF(P10=0,"",IF(BN10=0,"",(BN10/P10)))</f>
        <v>0.33333333333333</v>
      </c>
      <c r="BP10" s="121">
        <v>2</v>
      </c>
      <c r="BQ10" s="122">
        <f>IFERROR(BP10/BN10,"-")</f>
        <v>1</v>
      </c>
      <c r="BR10" s="123">
        <v>13000</v>
      </c>
      <c r="BS10" s="124">
        <f>IFERROR(BR10/BN10,"-")</f>
        <v>6500</v>
      </c>
      <c r="BT10" s="125">
        <v>1</v>
      </c>
      <c r="BU10" s="125">
        <v>1</v>
      </c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3</v>
      </c>
      <c r="CP10" s="141">
        <v>16000</v>
      </c>
      <c r="CQ10" s="141">
        <v>8000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80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63</v>
      </c>
      <c r="L11" s="81">
        <v>44</v>
      </c>
      <c r="M11" s="81">
        <v>3</v>
      </c>
      <c r="N11" s="91">
        <v>14</v>
      </c>
      <c r="O11" s="92">
        <v>0</v>
      </c>
      <c r="P11" s="93">
        <f>N11+O11</f>
        <v>14</v>
      </c>
      <c r="Q11" s="82">
        <f>IFERROR(P11/M11,"-")</f>
        <v>4.6666666666667</v>
      </c>
      <c r="R11" s="81">
        <v>4</v>
      </c>
      <c r="S11" s="81">
        <v>1</v>
      </c>
      <c r="T11" s="82">
        <f>IFERROR(S11/(O11+P11),"-")</f>
        <v>0.071428571428571</v>
      </c>
      <c r="U11" s="182"/>
      <c r="V11" s="84">
        <v>2</v>
      </c>
      <c r="W11" s="82">
        <f>IF(P11=0,"-",V11/P11)</f>
        <v>0.14285714285714</v>
      </c>
      <c r="X11" s="186">
        <v>13000</v>
      </c>
      <c r="Y11" s="187">
        <f>IFERROR(X11/P11,"-")</f>
        <v>928.57142857143</v>
      </c>
      <c r="Z11" s="187">
        <f>IFERROR(X11/V11,"-")</f>
        <v>6500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2</v>
      </c>
      <c r="AN11" s="101">
        <f>IF(P11=0,"",IF(AM11=0,"",(AM11/P11)))</f>
        <v>0.14285714285714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3</v>
      </c>
      <c r="AW11" s="107">
        <f>IF(P11=0,"",IF(AV11=0,"",(AV11/P11)))</f>
        <v>0.21428571428571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4</v>
      </c>
      <c r="BF11" s="113">
        <f>IF(P11=0,"",IF(BE11=0,"",(BE11/P11)))</f>
        <v>0.28571428571429</v>
      </c>
      <c r="BG11" s="112">
        <v>1</v>
      </c>
      <c r="BH11" s="114">
        <f>IFERROR(BG11/BE11,"-")</f>
        <v>0.25</v>
      </c>
      <c r="BI11" s="115">
        <v>5000</v>
      </c>
      <c r="BJ11" s="116">
        <f>IFERROR(BI11/BE11,"-")</f>
        <v>1250</v>
      </c>
      <c r="BK11" s="117">
        <v>1</v>
      </c>
      <c r="BL11" s="117"/>
      <c r="BM11" s="117"/>
      <c r="BN11" s="119">
        <v>4</v>
      </c>
      <c r="BO11" s="120">
        <f>IF(P11=0,"",IF(BN11=0,"",(BN11/P11)))</f>
        <v>0.28571428571429</v>
      </c>
      <c r="BP11" s="121">
        <v>1</v>
      </c>
      <c r="BQ11" s="122">
        <f>IFERROR(BP11/BN11,"-")</f>
        <v>0.25</v>
      </c>
      <c r="BR11" s="123">
        <v>8000</v>
      </c>
      <c r="BS11" s="124">
        <f>IFERROR(BR11/BN11,"-")</f>
        <v>2000</v>
      </c>
      <c r="BT11" s="125"/>
      <c r="BU11" s="125">
        <v>1</v>
      </c>
      <c r="BV11" s="125"/>
      <c r="BW11" s="126">
        <v>1</v>
      </c>
      <c r="BX11" s="127">
        <f>IF(P11=0,"",IF(BW11=0,"",(BW11/P11)))</f>
        <v>0.071428571428571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13000</v>
      </c>
      <c r="CQ11" s="141">
        <v>8000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</v>
      </c>
      <c r="B12" s="203" t="s">
        <v>81</v>
      </c>
      <c r="C12" s="203" t="s">
        <v>62</v>
      </c>
      <c r="D12" s="203" t="s">
        <v>72</v>
      </c>
      <c r="E12" s="203"/>
      <c r="F12" s="203" t="s">
        <v>64</v>
      </c>
      <c r="G12" s="203" t="s">
        <v>82</v>
      </c>
      <c r="H12" s="90" t="s">
        <v>83</v>
      </c>
      <c r="I12" s="90" t="s">
        <v>84</v>
      </c>
      <c r="J12" s="188">
        <v>55000</v>
      </c>
      <c r="K12" s="81">
        <v>10</v>
      </c>
      <c r="L12" s="81">
        <v>0</v>
      </c>
      <c r="M12" s="81">
        <v>30</v>
      </c>
      <c r="N12" s="91">
        <v>4</v>
      </c>
      <c r="O12" s="92">
        <v>0</v>
      </c>
      <c r="P12" s="93">
        <f>N12+O12</f>
        <v>4</v>
      </c>
      <c r="Q12" s="82">
        <f>IFERROR(P12/M12,"-")</f>
        <v>0.13333333333333</v>
      </c>
      <c r="R12" s="81">
        <v>1</v>
      </c>
      <c r="S12" s="81">
        <v>3</v>
      </c>
      <c r="T12" s="82">
        <f>IFERROR(S12/(O12+P12),"-")</f>
        <v>0.75</v>
      </c>
      <c r="U12" s="182">
        <f>IFERROR(J12/SUM(P12:P13),"-")</f>
        <v>5000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SUM(X12:X13)-SUM(J12:J13)</f>
        <v>-55000</v>
      </c>
      <c r="AB12" s="85">
        <f>SUM(X12:X13)/SUM(J12:J13)</f>
        <v>0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0.25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1</v>
      </c>
      <c r="AW12" s="107">
        <f>IF(P12=0,"",IF(AV12=0,"",(AV12/P12)))</f>
        <v>0.25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1</v>
      </c>
      <c r="BF12" s="113">
        <f>IF(P12=0,"",IF(BE12=0,"",(BE12/P12)))</f>
        <v>0.25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1</v>
      </c>
      <c r="BO12" s="120">
        <f>IF(P12=0,"",IF(BN12=0,"",(BN12/P12)))</f>
        <v>0.25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42</v>
      </c>
      <c r="L13" s="81">
        <v>31</v>
      </c>
      <c r="M13" s="81">
        <v>6</v>
      </c>
      <c r="N13" s="91">
        <v>7</v>
      </c>
      <c r="O13" s="92">
        <v>0</v>
      </c>
      <c r="P13" s="93">
        <f>N13+O13</f>
        <v>7</v>
      </c>
      <c r="Q13" s="82">
        <f>IFERROR(P13/M13,"-")</f>
        <v>1.1666666666667</v>
      </c>
      <c r="R13" s="81">
        <v>3</v>
      </c>
      <c r="S13" s="81">
        <v>2</v>
      </c>
      <c r="T13" s="82">
        <f>IFERROR(S13/(O13+P13),"-")</f>
        <v>0.28571428571429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>
        <v>1</v>
      </c>
      <c r="AE13" s="95">
        <f>IF(P13=0,"",IF(AD13=0,"",(AD13/P13)))</f>
        <v>0.14285714285714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>
        <v>1</v>
      </c>
      <c r="AN13" s="101">
        <f>IF(P13=0,"",IF(AM13=0,"",(AM13/P13)))</f>
        <v>0.14285714285714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1</v>
      </c>
      <c r="AW13" s="107">
        <f>IF(P13=0,"",IF(AV13=0,"",(AV13/P13)))</f>
        <v>0.14285714285714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3</v>
      </c>
      <c r="BF13" s="113">
        <f>IF(P13=0,"",IF(BE13=0,"",(BE13/P13)))</f>
        <v>0.42857142857143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1</v>
      </c>
      <c r="BX13" s="127">
        <f>IF(P13=0,"",IF(BW13=0,"",(BW13/P13)))</f>
        <v>0.14285714285714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</v>
      </c>
      <c r="B14" s="203" t="s">
        <v>86</v>
      </c>
      <c r="C14" s="203" t="s">
        <v>87</v>
      </c>
      <c r="D14" s="203" t="s">
        <v>72</v>
      </c>
      <c r="E14" s="203"/>
      <c r="F14" s="203" t="s">
        <v>64</v>
      </c>
      <c r="G14" s="203" t="s">
        <v>88</v>
      </c>
      <c r="H14" s="90" t="s">
        <v>74</v>
      </c>
      <c r="I14" s="90" t="s">
        <v>89</v>
      </c>
      <c r="J14" s="188">
        <v>35000</v>
      </c>
      <c r="K14" s="81">
        <v>2</v>
      </c>
      <c r="L14" s="81">
        <v>0</v>
      </c>
      <c r="M14" s="81">
        <v>8</v>
      </c>
      <c r="N14" s="91">
        <v>2</v>
      </c>
      <c r="O14" s="92">
        <v>0</v>
      </c>
      <c r="P14" s="93">
        <f>N14+O14</f>
        <v>2</v>
      </c>
      <c r="Q14" s="82">
        <f>IFERROR(P14/M14,"-")</f>
        <v>0.25</v>
      </c>
      <c r="R14" s="81">
        <v>0</v>
      </c>
      <c r="S14" s="81">
        <v>2</v>
      </c>
      <c r="T14" s="82">
        <f>IFERROR(S14/(O14+P14),"-")</f>
        <v>1</v>
      </c>
      <c r="U14" s="182">
        <f>IFERROR(J14/SUM(P14:P15),"-")</f>
        <v>11666.666666667</v>
      </c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>
        <f>SUM(X14:X15)-SUM(J14:J15)</f>
        <v>-35000</v>
      </c>
      <c r="AB14" s="85">
        <f>SUM(X14:X15)/SUM(J14:J15)</f>
        <v>0</v>
      </c>
      <c r="AC14" s="79"/>
      <c r="AD14" s="94">
        <v>1</v>
      </c>
      <c r="AE14" s="95">
        <f>IF(P14=0,"",IF(AD14=0,"",(AD14/P14)))</f>
        <v>0.5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>
        <v>1</v>
      </c>
      <c r="AN14" s="101">
        <f>IF(P14=0,"",IF(AM14=0,"",(AM14/P14)))</f>
        <v>0.5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90</v>
      </c>
      <c r="C15" s="203"/>
      <c r="D15" s="203"/>
      <c r="E15" s="203"/>
      <c r="F15" s="203" t="s">
        <v>69</v>
      </c>
      <c r="G15" s="203"/>
      <c r="H15" s="90"/>
      <c r="I15" s="90"/>
      <c r="J15" s="188"/>
      <c r="K15" s="81">
        <v>23</v>
      </c>
      <c r="L15" s="81">
        <v>9</v>
      </c>
      <c r="M15" s="81">
        <v>10</v>
      </c>
      <c r="N15" s="91">
        <v>1</v>
      </c>
      <c r="O15" s="92">
        <v>0</v>
      </c>
      <c r="P15" s="93">
        <f>N15+O15</f>
        <v>1</v>
      </c>
      <c r="Q15" s="82">
        <f>IFERROR(P15/M15,"-")</f>
        <v>0.1</v>
      </c>
      <c r="R15" s="81">
        <v>1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1</v>
      </c>
      <c r="BX15" s="127">
        <f>IF(P15=0,"",IF(BW15=0,"",(BW15/P15)))</f>
        <v>1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0</v>
      </c>
      <c r="B16" s="203" t="s">
        <v>91</v>
      </c>
      <c r="C16" s="203" t="s">
        <v>92</v>
      </c>
      <c r="D16" s="203" t="s">
        <v>72</v>
      </c>
      <c r="E16" s="203"/>
      <c r="F16" s="203" t="s">
        <v>64</v>
      </c>
      <c r="G16" s="203" t="s">
        <v>93</v>
      </c>
      <c r="H16" s="90" t="s">
        <v>83</v>
      </c>
      <c r="I16" s="204" t="s">
        <v>94</v>
      </c>
      <c r="J16" s="188">
        <v>50000</v>
      </c>
      <c r="K16" s="81">
        <v>2</v>
      </c>
      <c r="L16" s="81">
        <v>0</v>
      </c>
      <c r="M16" s="81">
        <v>30</v>
      </c>
      <c r="N16" s="91">
        <v>1</v>
      </c>
      <c r="O16" s="92">
        <v>0</v>
      </c>
      <c r="P16" s="93">
        <f>N16+O16</f>
        <v>1</v>
      </c>
      <c r="Q16" s="82">
        <f>IFERROR(P16/M16,"-")</f>
        <v>0.033333333333333</v>
      </c>
      <c r="R16" s="81">
        <v>1</v>
      </c>
      <c r="S16" s="81">
        <v>0</v>
      </c>
      <c r="T16" s="82">
        <f>IFERROR(S16/(O16+P16),"-")</f>
        <v>0</v>
      </c>
      <c r="U16" s="182">
        <f>IFERROR(J16/SUM(P16:P17),"-")</f>
        <v>12500</v>
      </c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>
        <f>SUM(X16:X17)-SUM(J16:J17)</f>
        <v>-50000</v>
      </c>
      <c r="AB16" s="85">
        <f>SUM(X16:X17)/SUM(J16:J17)</f>
        <v>0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1</v>
      </c>
      <c r="BX16" s="127">
        <f>IF(P16=0,"",IF(BW16=0,"",(BW16/P16)))</f>
        <v>1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95</v>
      </c>
      <c r="C17" s="203"/>
      <c r="D17" s="203"/>
      <c r="E17" s="203"/>
      <c r="F17" s="203" t="s">
        <v>69</v>
      </c>
      <c r="G17" s="203"/>
      <c r="H17" s="90"/>
      <c r="I17" s="90"/>
      <c r="J17" s="188"/>
      <c r="K17" s="81">
        <v>13</v>
      </c>
      <c r="L17" s="81">
        <v>11</v>
      </c>
      <c r="M17" s="81">
        <v>2</v>
      </c>
      <c r="N17" s="91">
        <v>3</v>
      </c>
      <c r="O17" s="92">
        <v>0</v>
      </c>
      <c r="P17" s="93">
        <f>N17+O17</f>
        <v>3</v>
      </c>
      <c r="Q17" s="82">
        <f>IFERROR(P17/M17,"-")</f>
        <v>1.5</v>
      </c>
      <c r="R17" s="81">
        <v>0</v>
      </c>
      <c r="S17" s="81">
        <v>1</v>
      </c>
      <c r="T17" s="82">
        <f>IFERROR(S17/(O17+P17),"-")</f>
        <v>0.33333333333333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1</v>
      </c>
      <c r="AW17" s="107">
        <f>IF(P17=0,"",IF(AV17=0,"",(AV17/P17)))</f>
        <v>0.33333333333333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1</v>
      </c>
      <c r="BF17" s="113">
        <f>IF(P17=0,"",IF(BE17=0,"",(BE17/P17)))</f>
        <v>0.33333333333333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1</v>
      </c>
      <c r="BO17" s="120">
        <f>IF(P17=0,"",IF(BN17=0,"",(BN17/P17)))</f>
        <v>0.33333333333333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0.066666666666667</v>
      </c>
      <c r="B18" s="203" t="s">
        <v>96</v>
      </c>
      <c r="C18" s="203" t="s">
        <v>71</v>
      </c>
      <c r="D18" s="203" t="s">
        <v>72</v>
      </c>
      <c r="E18" s="203"/>
      <c r="F18" s="203" t="s">
        <v>64</v>
      </c>
      <c r="G18" s="203" t="s">
        <v>97</v>
      </c>
      <c r="H18" s="90" t="s">
        <v>74</v>
      </c>
      <c r="I18" s="90" t="s">
        <v>98</v>
      </c>
      <c r="J18" s="188">
        <v>45000</v>
      </c>
      <c r="K18" s="81">
        <v>0</v>
      </c>
      <c r="L18" s="81">
        <v>0</v>
      </c>
      <c r="M18" s="81">
        <v>3</v>
      </c>
      <c r="N18" s="91">
        <v>0</v>
      </c>
      <c r="O18" s="92">
        <v>0</v>
      </c>
      <c r="P18" s="93">
        <f>N18+O18</f>
        <v>0</v>
      </c>
      <c r="Q18" s="82">
        <f>IFERROR(P18/M18,"-")</f>
        <v>0</v>
      </c>
      <c r="R18" s="81">
        <v>0</v>
      </c>
      <c r="S18" s="81">
        <v>0</v>
      </c>
      <c r="T18" s="82" t="str">
        <f>IFERROR(S18/(O18+P18),"-")</f>
        <v>-</v>
      </c>
      <c r="U18" s="182">
        <f>IFERROR(J18/SUM(P18:P19),"-")</f>
        <v>15000</v>
      </c>
      <c r="V18" s="84">
        <v>0</v>
      </c>
      <c r="W18" s="82" t="str">
        <f>IF(P18=0,"-",V18/P18)</f>
        <v>-</v>
      </c>
      <c r="X18" s="186">
        <v>0</v>
      </c>
      <c r="Y18" s="187" t="str">
        <f>IFERROR(X18/P18,"-")</f>
        <v>-</v>
      </c>
      <c r="Z18" s="187" t="str">
        <f>IFERROR(X18/V18,"-")</f>
        <v>-</v>
      </c>
      <c r="AA18" s="188">
        <f>SUM(X18:X19)-SUM(J18:J19)</f>
        <v>-42000</v>
      </c>
      <c r="AB18" s="85">
        <f>SUM(X18:X19)/SUM(J18:J19)</f>
        <v>0.066666666666667</v>
      </c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99</v>
      </c>
      <c r="C19" s="203"/>
      <c r="D19" s="203"/>
      <c r="E19" s="203"/>
      <c r="F19" s="203" t="s">
        <v>69</v>
      </c>
      <c r="G19" s="203"/>
      <c r="H19" s="90"/>
      <c r="I19" s="90"/>
      <c r="J19" s="188"/>
      <c r="K19" s="81">
        <v>26</v>
      </c>
      <c r="L19" s="81">
        <v>11</v>
      </c>
      <c r="M19" s="81">
        <v>12</v>
      </c>
      <c r="N19" s="91">
        <v>3</v>
      </c>
      <c r="O19" s="92">
        <v>0</v>
      </c>
      <c r="P19" s="93">
        <f>N19+O19</f>
        <v>3</v>
      </c>
      <c r="Q19" s="82">
        <f>IFERROR(P19/M19,"-")</f>
        <v>0.25</v>
      </c>
      <c r="R19" s="81">
        <v>2</v>
      </c>
      <c r="S19" s="81">
        <v>0</v>
      </c>
      <c r="T19" s="82">
        <f>IFERROR(S19/(O19+P19),"-")</f>
        <v>0</v>
      </c>
      <c r="U19" s="182"/>
      <c r="V19" s="84">
        <v>1</v>
      </c>
      <c r="W19" s="82">
        <f>IF(P19=0,"-",V19/P19)</f>
        <v>0.33333333333333</v>
      </c>
      <c r="X19" s="186">
        <v>3000</v>
      </c>
      <c r="Y19" s="187">
        <f>IFERROR(X19/P19,"-")</f>
        <v>1000</v>
      </c>
      <c r="Z19" s="187">
        <f>IFERROR(X19/V19,"-")</f>
        <v>3000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0.33333333333333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1</v>
      </c>
      <c r="BO19" s="120">
        <f>IF(P19=0,"",IF(BN19=0,"",(BN19/P19)))</f>
        <v>0.33333333333333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0.33333333333333</v>
      </c>
      <c r="BY19" s="128">
        <v>1</v>
      </c>
      <c r="BZ19" s="129">
        <f>IFERROR(BY19/BW19,"-")</f>
        <v>1</v>
      </c>
      <c r="CA19" s="130">
        <v>3000</v>
      </c>
      <c r="CB19" s="131">
        <f>IFERROR(CA19/BW19,"-")</f>
        <v>3000</v>
      </c>
      <c r="CC19" s="132">
        <v>1</v>
      </c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3000</v>
      </c>
      <c r="CQ19" s="141">
        <v>3000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30"/>
      <c r="B20" s="87"/>
      <c r="C20" s="88"/>
      <c r="D20" s="88"/>
      <c r="E20" s="88"/>
      <c r="F20" s="89"/>
      <c r="G20" s="90"/>
      <c r="H20" s="90"/>
      <c r="I20" s="90"/>
      <c r="J20" s="192"/>
      <c r="K20" s="34"/>
      <c r="L20" s="34"/>
      <c r="M20" s="31"/>
      <c r="N20" s="23"/>
      <c r="O20" s="23"/>
      <c r="P20" s="23"/>
      <c r="Q20" s="33"/>
      <c r="R20" s="32"/>
      <c r="S20" s="23"/>
      <c r="T20" s="32"/>
      <c r="U20" s="183"/>
      <c r="V20" s="25"/>
      <c r="W20" s="25"/>
      <c r="X20" s="189"/>
      <c r="Y20" s="189"/>
      <c r="Z20" s="189"/>
      <c r="AA20" s="189"/>
      <c r="AB20" s="33"/>
      <c r="AC20" s="59"/>
      <c r="AD20" s="63"/>
      <c r="AE20" s="64"/>
      <c r="AF20" s="63"/>
      <c r="AG20" s="67"/>
      <c r="AH20" s="68"/>
      <c r="AI20" s="69"/>
      <c r="AJ20" s="70"/>
      <c r="AK20" s="70"/>
      <c r="AL20" s="70"/>
      <c r="AM20" s="63"/>
      <c r="AN20" s="64"/>
      <c r="AO20" s="63"/>
      <c r="AP20" s="67"/>
      <c r="AQ20" s="68"/>
      <c r="AR20" s="69"/>
      <c r="AS20" s="70"/>
      <c r="AT20" s="70"/>
      <c r="AU20" s="70"/>
      <c r="AV20" s="63"/>
      <c r="AW20" s="64"/>
      <c r="AX20" s="63"/>
      <c r="AY20" s="67"/>
      <c r="AZ20" s="68"/>
      <c r="BA20" s="69"/>
      <c r="BB20" s="70"/>
      <c r="BC20" s="70"/>
      <c r="BD20" s="70"/>
      <c r="BE20" s="63"/>
      <c r="BF20" s="64"/>
      <c r="BG20" s="63"/>
      <c r="BH20" s="67"/>
      <c r="BI20" s="68"/>
      <c r="BJ20" s="69"/>
      <c r="BK20" s="70"/>
      <c r="BL20" s="70"/>
      <c r="BM20" s="70"/>
      <c r="BN20" s="65"/>
      <c r="BO20" s="66"/>
      <c r="BP20" s="63"/>
      <c r="BQ20" s="67"/>
      <c r="BR20" s="68"/>
      <c r="BS20" s="69"/>
      <c r="BT20" s="70"/>
      <c r="BU20" s="70"/>
      <c r="BV20" s="70"/>
      <c r="BW20" s="65"/>
      <c r="BX20" s="66"/>
      <c r="BY20" s="63"/>
      <c r="BZ20" s="67"/>
      <c r="CA20" s="68"/>
      <c r="CB20" s="69"/>
      <c r="CC20" s="70"/>
      <c r="CD20" s="70"/>
      <c r="CE20" s="70"/>
      <c r="CF20" s="65"/>
      <c r="CG20" s="66"/>
      <c r="CH20" s="63"/>
      <c r="CI20" s="67"/>
      <c r="CJ20" s="68"/>
      <c r="CK20" s="69"/>
      <c r="CL20" s="70"/>
      <c r="CM20" s="70"/>
      <c r="CN20" s="70"/>
      <c r="CO20" s="71"/>
      <c r="CP20" s="68"/>
      <c r="CQ20" s="68"/>
      <c r="CR20" s="68"/>
      <c r="CS20" s="72"/>
    </row>
    <row r="21" spans="1:98">
      <c r="A21" s="30"/>
      <c r="B21" s="37"/>
      <c r="C21" s="21"/>
      <c r="D21" s="21"/>
      <c r="E21" s="21"/>
      <c r="F21" s="22"/>
      <c r="G21" s="36"/>
      <c r="H21" s="36"/>
      <c r="I21" s="75"/>
      <c r="J21" s="193"/>
      <c r="K21" s="34"/>
      <c r="L21" s="34"/>
      <c r="M21" s="31"/>
      <c r="N21" s="23"/>
      <c r="O21" s="23"/>
      <c r="P21" s="23"/>
      <c r="Q21" s="33"/>
      <c r="R21" s="32"/>
      <c r="S21" s="23"/>
      <c r="T21" s="32"/>
      <c r="U21" s="183"/>
      <c r="V21" s="25"/>
      <c r="W21" s="25"/>
      <c r="X21" s="189"/>
      <c r="Y21" s="189"/>
      <c r="Z21" s="189"/>
      <c r="AA21" s="189"/>
      <c r="AB21" s="33"/>
      <c r="AC21" s="61"/>
      <c r="AD21" s="63"/>
      <c r="AE21" s="64"/>
      <c r="AF21" s="63"/>
      <c r="AG21" s="67"/>
      <c r="AH21" s="68"/>
      <c r="AI21" s="69"/>
      <c r="AJ21" s="70"/>
      <c r="AK21" s="70"/>
      <c r="AL21" s="70"/>
      <c r="AM21" s="63"/>
      <c r="AN21" s="64"/>
      <c r="AO21" s="63"/>
      <c r="AP21" s="67"/>
      <c r="AQ21" s="68"/>
      <c r="AR21" s="69"/>
      <c r="AS21" s="70"/>
      <c r="AT21" s="70"/>
      <c r="AU21" s="70"/>
      <c r="AV21" s="63"/>
      <c r="AW21" s="64"/>
      <c r="AX21" s="63"/>
      <c r="AY21" s="67"/>
      <c r="AZ21" s="68"/>
      <c r="BA21" s="69"/>
      <c r="BB21" s="70"/>
      <c r="BC21" s="70"/>
      <c r="BD21" s="70"/>
      <c r="BE21" s="63"/>
      <c r="BF21" s="64"/>
      <c r="BG21" s="63"/>
      <c r="BH21" s="67"/>
      <c r="BI21" s="68"/>
      <c r="BJ21" s="69"/>
      <c r="BK21" s="70"/>
      <c r="BL21" s="70"/>
      <c r="BM21" s="70"/>
      <c r="BN21" s="65"/>
      <c r="BO21" s="66"/>
      <c r="BP21" s="63"/>
      <c r="BQ21" s="67"/>
      <c r="BR21" s="68"/>
      <c r="BS21" s="69"/>
      <c r="BT21" s="70"/>
      <c r="BU21" s="70"/>
      <c r="BV21" s="70"/>
      <c r="BW21" s="65"/>
      <c r="BX21" s="66"/>
      <c r="BY21" s="63"/>
      <c r="BZ21" s="67"/>
      <c r="CA21" s="68"/>
      <c r="CB21" s="69"/>
      <c r="CC21" s="70"/>
      <c r="CD21" s="70"/>
      <c r="CE21" s="70"/>
      <c r="CF21" s="65"/>
      <c r="CG21" s="66"/>
      <c r="CH21" s="63"/>
      <c r="CI21" s="67"/>
      <c r="CJ21" s="68"/>
      <c r="CK21" s="69"/>
      <c r="CL21" s="70"/>
      <c r="CM21" s="70"/>
      <c r="CN21" s="70"/>
      <c r="CO21" s="71"/>
      <c r="CP21" s="68"/>
      <c r="CQ21" s="68"/>
      <c r="CR21" s="68"/>
      <c r="CS21" s="72"/>
    </row>
    <row r="22" spans="1:98">
      <c r="A22" s="19">
        <f>AB22</f>
        <v>0.22285714285714</v>
      </c>
      <c r="B22" s="39"/>
      <c r="C22" s="39"/>
      <c r="D22" s="39"/>
      <c r="E22" s="39"/>
      <c r="F22" s="39"/>
      <c r="G22" s="40" t="s">
        <v>100</v>
      </c>
      <c r="H22" s="40"/>
      <c r="I22" s="40"/>
      <c r="J22" s="190">
        <f>SUM(J6:J21)</f>
        <v>350000</v>
      </c>
      <c r="K22" s="41">
        <f>SUM(K6:K21)</f>
        <v>270</v>
      </c>
      <c r="L22" s="41">
        <f>SUM(L6:L21)</f>
        <v>152</v>
      </c>
      <c r="M22" s="41">
        <f>SUM(M6:M21)</f>
        <v>227</v>
      </c>
      <c r="N22" s="41">
        <f>SUM(N6:N21)</f>
        <v>51</v>
      </c>
      <c r="O22" s="41">
        <f>SUM(O6:O21)</f>
        <v>0</v>
      </c>
      <c r="P22" s="41">
        <f>SUM(P6:P21)</f>
        <v>51</v>
      </c>
      <c r="Q22" s="42">
        <f>IFERROR(P22/M22,"-")</f>
        <v>0.22466960352423</v>
      </c>
      <c r="R22" s="78">
        <f>SUM(R6:R21)</f>
        <v>19</v>
      </c>
      <c r="S22" s="78">
        <f>SUM(S6:S21)</f>
        <v>12</v>
      </c>
      <c r="T22" s="42">
        <f>IFERROR(R22/P22,"-")</f>
        <v>0.37254901960784</v>
      </c>
      <c r="U22" s="184">
        <f>IFERROR(J22/P22,"-")</f>
        <v>6862.7450980392</v>
      </c>
      <c r="V22" s="44">
        <f>SUM(V6:V21)</f>
        <v>9</v>
      </c>
      <c r="W22" s="42">
        <f>IFERROR(V22/P22,"-")</f>
        <v>0.17647058823529</v>
      </c>
      <c r="X22" s="190">
        <f>SUM(X6:X21)</f>
        <v>78000</v>
      </c>
      <c r="Y22" s="190">
        <f>IFERROR(X22/P22,"-")</f>
        <v>1529.4117647059</v>
      </c>
      <c r="Z22" s="190">
        <f>IFERROR(X22/V22,"-")</f>
        <v>8666.6666666667</v>
      </c>
      <c r="AA22" s="190">
        <f>X22-J22</f>
        <v>-272000</v>
      </c>
      <c r="AB22" s="47">
        <f>X22/J22</f>
        <v>0.22285714285714</v>
      </c>
      <c r="AC22" s="60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101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3.5538461538462</v>
      </c>
      <c r="B6" s="203" t="s">
        <v>102</v>
      </c>
      <c r="C6" s="203" t="s">
        <v>103</v>
      </c>
      <c r="D6" s="203" t="s">
        <v>104</v>
      </c>
      <c r="E6" s="203" t="s">
        <v>105</v>
      </c>
      <c r="F6" s="203" t="s">
        <v>64</v>
      </c>
      <c r="G6" s="203" t="s">
        <v>106</v>
      </c>
      <c r="H6" s="90" t="s">
        <v>107</v>
      </c>
      <c r="I6" s="90" t="s">
        <v>108</v>
      </c>
      <c r="J6" s="188">
        <v>65000</v>
      </c>
      <c r="K6" s="81">
        <v>1</v>
      </c>
      <c r="L6" s="81">
        <v>0</v>
      </c>
      <c r="M6" s="81">
        <v>11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>
        <f>IFERROR(J6/SUM(P6:P7),"-")</f>
        <v>2954.5454545455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SUM(X6:X7)-SUM(J6:J7)</f>
        <v>166000</v>
      </c>
      <c r="AB6" s="85">
        <f>SUM(X6:X7)/SUM(J6:J7)</f>
        <v>3.5538461538462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109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85</v>
      </c>
      <c r="L7" s="81">
        <v>64</v>
      </c>
      <c r="M7" s="81">
        <v>27</v>
      </c>
      <c r="N7" s="91">
        <v>21</v>
      </c>
      <c r="O7" s="92">
        <v>1</v>
      </c>
      <c r="P7" s="93">
        <f>N7+O7</f>
        <v>22</v>
      </c>
      <c r="Q7" s="82">
        <f>IFERROR(P7/M7,"-")</f>
        <v>0.81481481481481</v>
      </c>
      <c r="R7" s="81">
        <v>5</v>
      </c>
      <c r="S7" s="81">
        <v>2</v>
      </c>
      <c r="T7" s="82">
        <f>IFERROR(S7/(O7+P7),"-")</f>
        <v>0.08695652173913</v>
      </c>
      <c r="U7" s="182"/>
      <c r="V7" s="84">
        <v>3</v>
      </c>
      <c r="W7" s="82">
        <f>IF(P7=0,"-",V7/P7)</f>
        <v>0.13636363636364</v>
      </c>
      <c r="X7" s="186">
        <v>231000</v>
      </c>
      <c r="Y7" s="187">
        <f>IFERROR(X7/P7,"-")</f>
        <v>10500</v>
      </c>
      <c r="Z7" s="187">
        <f>IFERROR(X7/V7,"-")</f>
        <v>77000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6</v>
      </c>
      <c r="AN7" s="101">
        <f>IF(P7=0,"",IF(AM7=0,"",(AM7/P7)))</f>
        <v>0.27272727272727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0.090909090909091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6</v>
      </c>
      <c r="BF7" s="113">
        <f>IF(P7=0,"",IF(BE7=0,"",(BE7/P7)))</f>
        <v>0.27272727272727</v>
      </c>
      <c r="BG7" s="112">
        <v>1</v>
      </c>
      <c r="BH7" s="114">
        <f>IFERROR(BG7/BE7,"-")</f>
        <v>0.16666666666667</v>
      </c>
      <c r="BI7" s="115">
        <v>20000</v>
      </c>
      <c r="BJ7" s="116">
        <f>IFERROR(BI7/BE7,"-")</f>
        <v>3333.3333333333</v>
      </c>
      <c r="BK7" s="117"/>
      <c r="BL7" s="117"/>
      <c r="BM7" s="117">
        <v>1</v>
      </c>
      <c r="BN7" s="119">
        <v>6</v>
      </c>
      <c r="BO7" s="120">
        <f>IF(P7=0,"",IF(BN7=0,"",(BN7/P7)))</f>
        <v>0.27272727272727</v>
      </c>
      <c r="BP7" s="121">
        <v>1</v>
      </c>
      <c r="BQ7" s="122">
        <f>IFERROR(BP7/BN7,"-")</f>
        <v>0.16666666666667</v>
      </c>
      <c r="BR7" s="123">
        <v>23000</v>
      </c>
      <c r="BS7" s="124">
        <f>IFERROR(BR7/BN7,"-")</f>
        <v>3833.3333333333</v>
      </c>
      <c r="BT7" s="125"/>
      <c r="BU7" s="125"/>
      <c r="BV7" s="125">
        <v>1</v>
      </c>
      <c r="BW7" s="126">
        <v>1</v>
      </c>
      <c r="BX7" s="127">
        <f>IF(P7=0,"",IF(BW7=0,"",(BW7/P7)))</f>
        <v>0.045454545454545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0.045454545454545</v>
      </c>
      <c r="CH7" s="135">
        <v>1</v>
      </c>
      <c r="CI7" s="136">
        <f>IFERROR(CH7/CF7,"-")</f>
        <v>1</v>
      </c>
      <c r="CJ7" s="137">
        <v>188000</v>
      </c>
      <c r="CK7" s="138">
        <f>IFERROR(CJ7/CF7,"-")</f>
        <v>188000</v>
      </c>
      <c r="CL7" s="139"/>
      <c r="CM7" s="139"/>
      <c r="CN7" s="139">
        <v>1</v>
      </c>
      <c r="CO7" s="140">
        <v>3</v>
      </c>
      <c r="CP7" s="141">
        <v>231000</v>
      </c>
      <c r="CQ7" s="141">
        <v>188000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9.5076923076923</v>
      </c>
      <c r="B8" s="203" t="s">
        <v>110</v>
      </c>
      <c r="C8" s="203" t="s">
        <v>111</v>
      </c>
      <c r="D8" s="203" t="s">
        <v>104</v>
      </c>
      <c r="E8" s="203" t="s">
        <v>112</v>
      </c>
      <c r="F8" s="203" t="s">
        <v>64</v>
      </c>
      <c r="G8" s="203" t="s">
        <v>113</v>
      </c>
      <c r="H8" s="90" t="s">
        <v>114</v>
      </c>
      <c r="I8" s="90" t="s">
        <v>115</v>
      </c>
      <c r="J8" s="188">
        <v>65000</v>
      </c>
      <c r="K8" s="81">
        <v>0</v>
      </c>
      <c r="L8" s="81">
        <v>0</v>
      </c>
      <c r="M8" s="81">
        <v>8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>
        <f>IFERROR(J8/SUM(P8:P9),"-")</f>
        <v>3823.5294117647</v>
      </c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>
        <f>SUM(X8:X9)-SUM(J8:J9)</f>
        <v>553000</v>
      </c>
      <c r="AB8" s="85">
        <f>SUM(X8:X9)/SUM(J8:J9)</f>
        <v>9.5076923076923</v>
      </c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116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85</v>
      </c>
      <c r="L9" s="81">
        <v>62</v>
      </c>
      <c r="M9" s="81">
        <v>28</v>
      </c>
      <c r="N9" s="91">
        <v>16</v>
      </c>
      <c r="O9" s="92">
        <v>1</v>
      </c>
      <c r="P9" s="93">
        <f>N9+O9</f>
        <v>17</v>
      </c>
      <c r="Q9" s="82">
        <f>IFERROR(P9/M9,"-")</f>
        <v>0.60714285714286</v>
      </c>
      <c r="R9" s="81">
        <v>8</v>
      </c>
      <c r="S9" s="81">
        <v>3</v>
      </c>
      <c r="T9" s="82">
        <f>IFERROR(S9/(O9+P9),"-")</f>
        <v>0.16666666666667</v>
      </c>
      <c r="U9" s="182"/>
      <c r="V9" s="84">
        <v>4</v>
      </c>
      <c r="W9" s="82">
        <f>IF(P9=0,"-",V9/P9)</f>
        <v>0.23529411764706</v>
      </c>
      <c r="X9" s="186">
        <v>618000</v>
      </c>
      <c r="Y9" s="187">
        <f>IFERROR(X9/P9,"-")</f>
        <v>36352.941176471</v>
      </c>
      <c r="Z9" s="187">
        <f>IFERROR(X9/V9,"-")</f>
        <v>154500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2</v>
      </c>
      <c r="AN9" s="101">
        <f>IF(P9=0,"",IF(AM9=0,"",(AM9/P9)))</f>
        <v>0.11764705882353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2</v>
      </c>
      <c r="AW9" s="107">
        <f>IF(P9=0,"",IF(AV9=0,"",(AV9/P9)))</f>
        <v>0.11764705882353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5</v>
      </c>
      <c r="BF9" s="113">
        <f>IF(P9=0,"",IF(BE9=0,"",(BE9/P9)))</f>
        <v>0.29411764705882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0.17647058823529</v>
      </c>
      <c r="BP9" s="121">
        <v>1</v>
      </c>
      <c r="BQ9" s="122">
        <f>IFERROR(BP9/BN9,"-")</f>
        <v>0.33333333333333</v>
      </c>
      <c r="BR9" s="123">
        <v>5000</v>
      </c>
      <c r="BS9" s="124">
        <f>IFERROR(BR9/BN9,"-")</f>
        <v>1666.6666666667</v>
      </c>
      <c r="BT9" s="125"/>
      <c r="BU9" s="125">
        <v>1</v>
      </c>
      <c r="BV9" s="125"/>
      <c r="BW9" s="126">
        <v>3</v>
      </c>
      <c r="BX9" s="127">
        <f>IF(P9=0,"",IF(BW9=0,"",(BW9/P9)))</f>
        <v>0.17647058823529</v>
      </c>
      <c r="BY9" s="128">
        <v>1</v>
      </c>
      <c r="BZ9" s="129">
        <f>IFERROR(BY9/BW9,"-")</f>
        <v>0.33333333333333</v>
      </c>
      <c r="CA9" s="130">
        <v>605000</v>
      </c>
      <c r="CB9" s="131">
        <f>IFERROR(CA9/BW9,"-")</f>
        <v>201666.66666667</v>
      </c>
      <c r="CC9" s="132"/>
      <c r="CD9" s="132"/>
      <c r="CE9" s="132">
        <v>1</v>
      </c>
      <c r="CF9" s="133">
        <v>2</v>
      </c>
      <c r="CG9" s="134">
        <f>IF(P9=0,"",IF(CF9=0,"",(CF9/P9)))</f>
        <v>0.11764705882353</v>
      </c>
      <c r="CH9" s="135">
        <v>2</v>
      </c>
      <c r="CI9" s="136">
        <f>IFERROR(CH9/CF9,"-")</f>
        <v>1</v>
      </c>
      <c r="CJ9" s="137">
        <v>8000</v>
      </c>
      <c r="CK9" s="138">
        <f>IFERROR(CJ9/CF9,"-")</f>
        <v>4000</v>
      </c>
      <c r="CL9" s="139">
        <v>2</v>
      </c>
      <c r="CM9" s="139"/>
      <c r="CN9" s="139"/>
      <c r="CO9" s="140">
        <v>4</v>
      </c>
      <c r="CP9" s="141">
        <v>618000</v>
      </c>
      <c r="CQ9" s="141">
        <v>605000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2.0769230769231</v>
      </c>
      <c r="B10" s="203" t="s">
        <v>117</v>
      </c>
      <c r="C10" s="203" t="s">
        <v>103</v>
      </c>
      <c r="D10" s="203" t="s">
        <v>104</v>
      </c>
      <c r="E10" s="203" t="s">
        <v>118</v>
      </c>
      <c r="F10" s="203" t="s">
        <v>64</v>
      </c>
      <c r="G10" s="203" t="s">
        <v>119</v>
      </c>
      <c r="H10" s="90" t="s">
        <v>107</v>
      </c>
      <c r="I10" s="204" t="s">
        <v>94</v>
      </c>
      <c r="J10" s="188">
        <v>65000</v>
      </c>
      <c r="K10" s="81">
        <v>1</v>
      </c>
      <c r="L10" s="81">
        <v>0</v>
      </c>
      <c r="M10" s="81">
        <v>17</v>
      </c>
      <c r="N10" s="91">
        <v>1</v>
      </c>
      <c r="O10" s="92">
        <v>0</v>
      </c>
      <c r="P10" s="93">
        <f>N10+O10</f>
        <v>1</v>
      </c>
      <c r="Q10" s="82">
        <f>IFERROR(P10/M10,"-")</f>
        <v>0.058823529411765</v>
      </c>
      <c r="R10" s="81">
        <v>0</v>
      </c>
      <c r="S10" s="81">
        <v>0</v>
      </c>
      <c r="T10" s="82">
        <f>IFERROR(S10/(O10+P10),"-")</f>
        <v>0</v>
      </c>
      <c r="U10" s="182">
        <f>IFERROR(J10/SUM(P10:P11),"-")</f>
        <v>1547.619047619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70000</v>
      </c>
      <c r="AB10" s="85">
        <f>SUM(X10:X11)/SUM(J10:J11)</f>
        <v>2.0769230769231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>
        <v>1</v>
      </c>
      <c r="BX10" s="127">
        <f>IF(P10=0,"",IF(BW10=0,"",(BW10/P10)))</f>
        <v>1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120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162</v>
      </c>
      <c r="L11" s="81">
        <v>116</v>
      </c>
      <c r="M11" s="81">
        <v>26</v>
      </c>
      <c r="N11" s="91">
        <v>40</v>
      </c>
      <c r="O11" s="92">
        <v>1</v>
      </c>
      <c r="P11" s="93">
        <f>N11+O11</f>
        <v>41</v>
      </c>
      <c r="Q11" s="82">
        <f>IFERROR(P11/M11,"-")</f>
        <v>1.5769230769231</v>
      </c>
      <c r="R11" s="81">
        <v>17</v>
      </c>
      <c r="S11" s="81">
        <v>6</v>
      </c>
      <c r="T11" s="82">
        <f>IFERROR(S11/(O11+P11),"-")</f>
        <v>0.14285714285714</v>
      </c>
      <c r="U11" s="182"/>
      <c r="V11" s="84">
        <v>7</v>
      </c>
      <c r="W11" s="82">
        <f>IF(P11=0,"-",V11/P11)</f>
        <v>0.17073170731707</v>
      </c>
      <c r="X11" s="186">
        <v>135000</v>
      </c>
      <c r="Y11" s="187">
        <f>IFERROR(X11/P11,"-")</f>
        <v>3292.6829268293</v>
      </c>
      <c r="Z11" s="187">
        <f>IFERROR(X11/V11,"-")</f>
        <v>19285.714285714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7</v>
      </c>
      <c r="AN11" s="101">
        <f>IF(P11=0,"",IF(AM11=0,"",(AM11/P11)))</f>
        <v>0.17073170731707</v>
      </c>
      <c r="AO11" s="100">
        <v>1</v>
      </c>
      <c r="AP11" s="102">
        <f>IFERROR(AP11/AM11,"-")</f>
        <v>0</v>
      </c>
      <c r="AQ11" s="103">
        <v>3000</v>
      </c>
      <c r="AR11" s="104">
        <f>IFERROR(AQ11/AM11,"-")</f>
        <v>428.57142857143</v>
      </c>
      <c r="AS11" s="105">
        <v>1</v>
      </c>
      <c r="AT11" s="105"/>
      <c r="AU11" s="105"/>
      <c r="AV11" s="106">
        <v>4</v>
      </c>
      <c r="AW11" s="107">
        <f>IF(P11=0,"",IF(AV11=0,"",(AV11/P11)))</f>
        <v>0.097560975609756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8</v>
      </c>
      <c r="BF11" s="113">
        <f>IF(P11=0,"",IF(BE11=0,"",(BE11/P11)))</f>
        <v>0.19512195121951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16</v>
      </c>
      <c r="BO11" s="120">
        <f>IF(P11=0,"",IF(BN11=0,"",(BN11/P11)))</f>
        <v>0.39024390243902</v>
      </c>
      <c r="BP11" s="121">
        <v>4</v>
      </c>
      <c r="BQ11" s="122">
        <f>IFERROR(BP11/BN11,"-")</f>
        <v>0.25</v>
      </c>
      <c r="BR11" s="123">
        <v>126000</v>
      </c>
      <c r="BS11" s="124">
        <f>IFERROR(BR11/BN11,"-")</f>
        <v>7875</v>
      </c>
      <c r="BT11" s="125"/>
      <c r="BU11" s="125"/>
      <c r="BV11" s="125">
        <v>4</v>
      </c>
      <c r="BW11" s="126">
        <v>5</v>
      </c>
      <c r="BX11" s="127">
        <f>IF(P11=0,"",IF(BW11=0,"",(BW11/P11)))</f>
        <v>0.1219512195122</v>
      </c>
      <c r="BY11" s="128">
        <v>2</v>
      </c>
      <c r="BZ11" s="129">
        <f>IFERROR(BY11/BW11,"-")</f>
        <v>0.4</v>
      </c>
      <c r="CA11" s="130">
        <v>6000</v>
      </c>
      <c r="CB11" s="131">
        <f>IFERROR(CA11/BW11,"-")</f>
        <v>1200</v>
      </c>
      <c r="CC11" s="132">
        <v>2</v>
      </c>
      <c r="CD11" s="132"/>
      <c r="CE11" s="132"/>
      <c r="CF11" s="133">
        <v>1</v>
      </c>
      <c r="CG11" s="134">
        <f>IF(P11=0,"",IF(CF11=0,"",(CF11/P11)))</f>
        <v>0.024390243902439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7</v>
      </c>
      <c r="CP11" s="141">
        <v>135000</v>
      </c>
      <c r="CQ11" s="141">
        <v>42000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2.6307692307692</v>
      </c>
      <c r="B12" s="203" t="s">
        <v>121</v>
      </c>
      <c r="C12" s="203" t="s">
        <v>122</v>
      </c>
      <c r="D12" s="203" t="s">
        <v>104</v>
      </c>
      <c r="E12" s="203" t="s">
        <v>123</v>
      </c>
      <c r="F12" s="203" t="s">
        <v>64</v>
      </c>
      <c r="G12" s="203" t="s">
        <v>124</v>
      </c>
      <c r="H12" s="90" t="s">
        <v>114</v>
      </c>
      <c r="I12" s="90" t="s">
        <v>125</v>
      </c>
      <c r="J12" s="188">
        <v>65000</v>
      </c>
      <c r="K12" s="81">
        <v>0</v>
      </c>
      <c r="L12" s="81">
        <v>0</v>
      </c>
      <c r="M12" s="81">
        <v>4</v>
      </c>
      <c r="N12" s="91">
        <v>0</v>
      </c>
      <c r="O12" s="92">
        <v>0</v>
      </c>
      <c r="P12" s="93">
        <f>N12+O12</f>
        <v>0</v>
      </c>
      <c r="Q12" s="82">
        <f>IFERROR(P12/M12,"-")</f>
        <v>0</v>
      </c>
      <c r="R12" s="81">
        <v>0</v>
      </c>
      <c r="S12" s="81">
        <v>0</v>
      </c>
      <c r="T12" s="82" t="str">
        <f>IFERROR(S12/(O12+P12),"-")</f>
        <v>-</v>
      </c>
      <c r="U12" s="182">
        <f>IFERROR(J12/SUM(P12:P13),"-")</f>
        <v>2600</v>
      </c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>
        <f>SUM(X12:X13)-SUM(J12:J13)</f>
        <v>106000</v>
      </c>
      <c r="AB12" s="85">
        <f>SUM(X12:X13)/SUM(J12:J13)</f>
        <v>2.6307692307692</v>
      </c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126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77</v>
      </c>
      <c r="L13" s="81">
        <v>58</v>
      </c>
      <c r="M13" s="81">
        <v>11</v>
      </c>
      <c r="N13" s="91">
        <v>24</v>
      </c>
      <c r="O13" s="92">
        <v>1</v>
      </c>
      <c r="P13" s="93">
        <f>N13+O13</f>
        <v>25</v>
      </c>
      <c r="Q13" s="82">
        <f>IFERROR(P13/M13,"-")</f>
        <v>2.2727272727273</v>
      </c>
      <c r="R13" s="81">
        <v>6</v>
      </c>
      <c r="S13" s="81">
        <v>3</v>
      </c>
      <c r="T13" s="82">
        <f>IFERROR(S13/(O13+P13),"-")</f>
        <v>0.11538461538462</v>
      </c>
      <c r="U13" s="182"/>
      <c r="V13" s="84">
        <v>3</v>
      </c>
      <c r="W13" s="82">
        <f>IF(P13=0,"-",V13/P13)</f>
        <v>0.12</v>
      </c>
      <c r="X13" s="186">
        <v>171000</v>
      </c>
      <c r="Y13" s="187">
        <f>IFERROR(X13/P13,"-")</f>
        <v>6840</v>
      </c>
      <c r="Z13" s="187">
        <f>IFERROR(X13/V13,"-")</f>
        <v>57000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3</v>
      </c>
      <c r="AN13" s="101">
        <f>IF(P13=0,"",IF(AM13=0,"",(AM13/P13)))</f>
        <v>0.12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4</v>
      </c>
      <c r="AW13" s="107">
        <f>IF(P13=0,"",IF(AV13=0,"",(AV13/P13)))</f>
        <v>0.16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7</v>
      </c>
      <c r="BF13" s="113">
        <f>IF(P13=0,"",IF(BE13=0,"",(BE13/P13)))</f>
        <v>0.28</v>
      </c>
      <c r="BG13" s="112">
        <v>1</v>
      </c>
      <c r="BH13" s="114">
        <f>IFERROR(BG13/BE13,"-")</f>
        <v>0.14285714285714</v>
      </c>
      <c r="BI13" s="115">
        <v>25000</v>
      </c>
      <c r="BJ13" s="116">
        <f>IFERROR(BI13/BE13,"-")</f>
        <v>3571.4285714286</v>
      </c>
      <c r="BK13" s="117"/>
      <c r="BL13" s="117"/>
      <c r="BM13" s="117">
        <v>1</v>
      </c>
      <c r="BN13" s="119">
        <v>8</v>
      </c>
      <c r="BO13" s="120">
        <f>IF(P13=0,"",IF(BN13=0,"",(BN13/P13)))</f>
        <v>0.32</v>
      </c>
      <c r="BP13" s="121">
        <v>2</v>
      </c>
      <c r="BQ13" s="122">
        <f>IFERROR(BP13/BN13,"-")</f>
        <v>0.25</v>
      </c>
      <c r="BR13" s="123">
        <v>146000</v>
      </c>
      <c r="BS13" s="124">
        <f>IFERROR(BR13/BN13,"-")</f>
        <v>18250</v>
      </c>
      <c r="BT13" s="125">
        <v>1</v>
      </c>
      <c r="BU13" s="125"/>
      <c r="BV13" s="125">
        <v>1</v>
      </c>
      <c r="BW13" s="126">
        <v>2</v>
      </c>
      <c r="BX13" s="127">
        <f>IF(P13=0,"",IF(BW13=0,"",(BW13/P13)))</f>
        <v>0.08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1</v>
      </c>
      <c r="CG13" s="134">
        <f>IF(P13=0,"",IF(CF13=0,"",(CF13/P13)))</f>
        <v>0.04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3</v>
      </c>
      <c r="CP13" s="141">
        <v>171000</v>
      </c>
      <c r="CQ13" s="141">
        <v>141000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4.4423076923077</v>
      </c>
      <c r="B16" s="39"/>
      <c r="C16" s="39"/>
      <c r="D16" s="39"/>
      <c r="E16" s="39"/>
      <c r="F16" s="39"/>
      <c r="G16" s="40" t="s">
        <v>127</v>
      </c>
      <c r="H16" s="40"/>
      <c r="I16" s="40"/>
      <c r="J16" s="190">
        <f>SUM(J6:J15)</f>
        <v>260000</v>
      </c>
      <c r="K16" s="41">
        <f>SUM(K6:K15)</f>
        <v>411</v>
      </c>
      <c r="L16" s="41">
        <f>SUM(L6:L15)</f>
        <v>300</v>
      </c>
      <c r="M16" s="41">
        <f>SUM(M6:M15)</f>
        <v>132</v>
      </c>
      <c r="N16" s="41">
        <f>SUM(N6:N15)</f>
        <v>102</v>
      </c>
      <c r="O16" s="41">
        <f>SUM(O6:O15)</f>
        <v>4</v>
      </c>
      <c r="P16" s="41">
        <f>SUM(P6:P15)</f>
        <v>106</v>
      </c>
      <c r="Q16" s="42">
        <f>IFERROR(P16/M16,"-")</f>
        <v>0.8030303030303</v>
      </c>
      <c r="R16" s="78">
        <f>SUM(R6:R15)</f>
        <v>36</v>
      </c>
      <c r="S16" s="78">
        <f>SUM(S6:S15)</f>
        <v>14</v>
      </c>
      <c r="T16" s="42">
        <f>IFERROR(R16/P16,"-")</f>
        <v>0.33962264150943</v>
      </c>
      <c r="U16" s="184">
        <f>IFERROR(J16/P16,"-")</f>
        <v>2452.8301886792</v>
      </c>
      <c r="V16" s="44">
        <f>SUM(V6:V15)</f>
        <v>17</v>
      </c>
      <c r="W16" s="42">
        <f>IFERROR(V16/P16,"-")</f>
        <v>0.16037735849057</v>
      </c>
      <c r="X16" s="190">
        <f>SUM(X6:X15)</f>
        <v>1155000</v>
      </c>
      <c r="Y16" s="190">
        <f>IFERROR(X16/P16,"-")</f>
        <v>10896.226415094</v>
      </c>
      <c r="Z16" s="190">
        <f>IFERROR(X16/V16,"-")</f>
        <v>67941.176470588</v>
      </c>
      <c r="AA16" s="190">
        <f>X16-J16</f>
        <v>895000</v>
      </c>
      <c r="AB16" s="47">
        <f>X16/J16</f>
        <v>4.4423076923077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