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<sst xmlns="http://schemas.openxmlformats.org/spreadsheetml/2006/main" uniqueCount="143">
  <si>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</si>
  <si>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</si>
  <si>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</si>
  <si>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</si>
  <si>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</si>
  <si>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</si>
  <si>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</si>
  <si>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</si>
  <si>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</si>
  <si>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</si>
  <si>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</si>
  <si>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</si>
  <si>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</si>
  <si>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</si>
  <si>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</si>
  <si>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</si>
  <si>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</si>
  <si>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</si>
  <si>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</si>
  <si>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</si>
  <si>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</si>
  <si>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</si>
  <si>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</si>
  <si>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</si>
  <si>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</si>
  <si>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09月</t>
  </si>
  <si>
    <t>どきどき</t>
  </si>
  <si>
    <t>最終更新日</t>
  </si>
  <si>
    <t>12月30日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</si>
  <si>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</si>
  <si>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</si>
  <si>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</si>
  <si>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</si>
  <si>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</si>
  <si>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</si>
  <si>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</si>
  <si>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</si>
  <si>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</si>
  <si>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</si>
  <si>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</si>
  <si>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</si>
  <si>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</si>
  <si>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</si>
  <si>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</si>
  <si>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</si>
  <si>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</si>
  <si>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</si>
  <si>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</si>
  <si>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</si>
  <si>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</si>
  <si>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</si>
  <si>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</si>
  <si>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</si>
  <si>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</si>
  <si>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</si>
  <si>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</si>
  <si>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</si>
  <si>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</si>
  <si>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</si>
  <si>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</si>
  <si>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</si>
  <si>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ak090</t>
  </si>
  <si>
    <t>ガイドワークス</t>
  </si>
  <si>
    <t>企画枠どきどき辻本さんメイン</t>
  </si>
  <si>
    <t>lp02</t>
  </si>
  <si>
    <t>ガイドワークス編集企画枠</t>
  </si>
  <si>
    <t>企画枠</t>
  </si>
  <si>
    <t>9月01日(日)</t>
  </si>
  <si>
    <t>ak109</t>
  </si>
  <si>
    <t>空電</t>
  </si>
  <si>
    <t>ak091</t>
  </si>
  <si>
    <t>大洋図書</t>
  </si>
  <si>
    <t>2Pスポーツ新聞_v01_どきどき(辻本さん)</t>
  </si>
  <si>
    <t>昭和の不思議101</t>
  </si>
  <si>
    <t>1C2P</t>
  </si>
  <si>
    <t>9月02日(月)</t>
  </si>
  <si>
    <t>ak092</t>
  </si>
  <si>
    <t>ak093</t>
  </si>
  <si>
    <t>コアマガジン</t>
  </si>
  <si>
    <t>実話BUNKA超タブー</t>
  </si>
  <si>
    <t>ak094</t>
  </si>
  <si>
    <t>ak095</t>
  </si>
  <si>
    <t>封印発禁TV DX2019</t>
  </si>
  <si>
    <t>4C2P</t>
  </si>
  <si>
    <t>9月05日(木)</t>
  </si>
  <si>
    <t>ak096</t>
  </si>
  <si>
    <t>ak097</t>
  </si>
  <si>
    <t>実話ナックルズGOLD</t>
  </si>
  <si>
    <t>9月09日(月)</t>
  </si>
  <si>
    <t>ak098</t>
  </si>
  <si>
    <t>ak099</t>
  </si>
  <si>
    <t>三和出版</t>
  </si>
  <si>
    <t>2Pヤリ活記事（R18エロ）桃瀬ゆり</t>
  </si>
  <si>
    <t>ヒメゴト</t>
  </si>
  <si>
    <t>9月13日(金)</t>
  </si>
  <si>
    <t>ak100</t>
  </si>
  <si>
    <t>ak101</t>
  </si>
  <si>
    <t>実話BUNKAタブー</t>
  </si>
  <si>
    <t>9月14日(土)</t>
  </si>
  <si>
    <t>ak102</t>
  </si>
  <si>
    <t>ak103</t>
  </si>
  <si>
    <t>訳あり妻との秘め事</t>
  </si>
  <si>
    <t>9月18日(水)</t>
  </si>
  <si>
    <t>ak104</t>
  </si>
  <si>
    <t>ak105</t>
  </si>
  <si>
    <t>5Pセフレ確保(辻本りょうさん）B6リサイズ</t>
  </si>
  <si>
    <t>実録!体験談 刑務所の中DX</t>
  </si>
  <si>
    <t>1C5P</t>
  </si>
  <si>
    <t>9月24日(火)</t>
  </si>
  <si>
    <t>ak106</t>
  </si>
  <si>
    <t>ak107</t>
  </si>
  <si>
    <t>ダイアプレス</t>
  </si>
  <si>
    <t>実録JOKER</t>
  </si>
  <si>
    <t>9月27日(金)</t>
  </si>
  <si>
    <t>ak108</t>
  </si>
  <si>
    <t>雑誌 TOTAL</t>
  </si>
  <si>
    <t>●DVD 広告</t>
  </si>
  <si>
    <t>pk227</t>
  </si>
  <si>
    <t>インフォメディア</t>
  </si>
  <si>
    <t>DVD漫画たかし</t>
  </si>
  <si>
    <t>A4、書店売、1250円、2万部</t>
  </si>
  <si>
    <t>パイパン少女 激エロ透け動画</t>
  </si>
  <si>
    <t>DVD袋裏1C+コンテンツ枠</t>
  </si>
  <si>
    <t>pk228</t>
  </si>
  <si>
    <t>pk233</t>
  </si>
  <si>
    <t>メディアックス</t>
  </si>
  <si>
    <t>A4、書店売、1998円</t>
  </si>
  <si>
    <t>しろうと美人妻中出し地下DVD18時間最高に気持ちがいい肉穴</t>
  </si>
  <si>
    <t>DVD貼付け面4C1/2P</t>
  </si>
  <si>
    <t>9月17日(火)</t>
  </si>
  <si>
    <t>pk234</t>
  </si>
  <si>
    <t>pk229</t>
  </si>
  <si>
    <t>A4、書店売、2000円、2万部</t>
  </si>
  <si>
    <t>禁断の扉 私で抜いて…</t>
  </si>
  <si>
    <t>9月19日(木)</t>
  </si>
  <si>
    <t>pk230</t>
  </si>
  <si>
    <t>pk231</t>
  </si>
  <si>
    <t>レイニシアリゼ</t>
  </si>
  <si>
    <t>A4、書店売</t>
  </si>
  <si>
    <t>でちゃyeah!</t>
  </si>
  <si>
    <t>DVD貼付面4C1/3P</t>
  </si>
  <si>
    <t>pk232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</si>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</sst>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20</v>
      </c>
      <c r="D6" s="195">
        <v>534000</v>
      </c>
      <c r="E6" s="81">
        <v>299</v>
      </c>
      <c r="F6" s="81">
        <v>125</v>
      </c>
      <c r="G6" s="81">
        <v>297</v>
      </c>
      <c r="H6" s="91">
        <v>67</v>
      </c>
      <c r="I6" s="92">
        <v>0</v>
      </c>
      <c r="J6" s="145">
        <f>H6+I6</f>
        <v>67</v>
      </c>
      <c r="K6" s="82">
        <f>IFERROR(J6/G6,"-")</f>
        <v>0.22558922558923</v>
      </c>
      <c r="L6" s="81">
        <v>27</v>
      </c>
      <c r="M6" s="81">
        <v>17</v>
      </c>
      <c r="N6" s="82">
        <f>IFERROR(L6/J6,"-")</f>
        <v>0.40298507462687</v>
      </c>
      <c r="O6" s="83">
        <f>IFERROR(D6/J6,"-")</f>
        <v>7970.1492537313</v>
      </c>
      <c r="P6" s="84">
        <v>17</v>
      </c>
      <c r="Q6" s="82">
        <f>IFERROR(P6/J6,"-")</f>
        <v>0.25373134328358</v>
      </c>
      <c r="R6" s="200">
        <v>1850000</v>
      </c>
      <c r="S6" s="201">
        <f>IFERROR(R6/J6,"-")</f>
        <v>27611.940298507</v>
      </c>
      <c r="T6" s="201">
        <f>IFERROR(R6/P6,"-")</f>
        <v>108823.52941176</v>
      </c>
      <c r="U6" s="195">
        <f>IFERROR(R6-D6,"-")</f>
        <v>1316000</v>
      </c>
      <c r="V6" s="85">
        <f>R6/D6</f>
        <v>3.4644194756554</v>
      </c>
      <c r="W6" s="79"/>
      <c r="X6" s="144"/>
    </row>
    <row r="7" spans="1:24">
      <c r="A7" s="80"/>
      <c r="B7" s="86" t="s">
        <v>24</v>
      </c>
      <c r="C7" s="86">
        <v>8</v>
      </c>
      <c r="D7" s="195">
        <v>260000</v>
      </c>
      <c r="E7" s="81">
        <v>234</v>
      </c>
      <c r="F7" s="81">
        <v>159</v>
      </c>
      <c r="G7" s="81">
        <v>145</v>
      </c>
      <c r="H7" s="91">
        <v>46</v>
      </c>
      <c r="I7" s="92">
        <v>1</v>
      </c>
      <c r="J7" s="145">
        <f>H7+I7</f>
        <v>47</v>
      </c>
      <c r="K7" s="82">
        <f>IFERROR(J7/G7,"-")</f>
        <v>0.32413793103448</v>
      </c>
      <c r="L7" s="81">
        <v>9</v>
      </c>
      <c r="M7" s="81">
        <v>12</v>
      </c>
      <c r="N7" s="82">
        <f>IFERROR(L7/J7,"-")</f>
        <v>0.19148936170213</v>
      </c>
      <c r="O7" s="83">
        <f>IFERROR(D7/J7,"-")</f>
        <v>5531.914893617</v>
      </c>
      <c r="P7" s="84">
        <v>4</v>
      </c>
      <c r="Q7" s="82">
        <f>IFERROR(P7/J7,"-")</f>
        <v>0.085106382978723</v>
      </c>
      <c r="R7" s="200">
        <v>56000</v>
      </c>
      <c r="S7" s="201">
        <f>IFERROR(R7/J7,"-")</f>
        <v>1191.4893617021</v>
      </c>
      <c r="T7" s="201">
        <f>IFERROR(R7/P7,"-")</f>
        <v>14000</v>
      </c>
      <c r="U7" s="195">
        <f>IFERROR(R7-D7,"-")</f>
        <v>-204000</v>
      </c>
      <c r="V7" s="85">
        <f>R7/D7</f>
        <v>0.21538461538462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794000</v>
      </c>
      <c r="E10" s="41">
        <f>SUM(E6:E8)</f>
        <v>533</v>
      </c>
      <c r="F10" s="41">
        <f>SUM(F6:F8)</f>
        <v>284</v>
      </c>
      <c r="G10" s="41">
        <f>SUM(G6:G8)</f>
        <v>442</v>
      </c>
      <c r="H10" s="41">
        <f>SUM(H6:H8)</f>
        <v>113</v>
      </c>
      <c r="I10" s="41">
        <f>SUM(I6:I8)</f>
        <v>1</v>
      </c>
      <c r="J10" s="41">
        <f>SUM(J6:J8)</f>
        <v>114</v>
      </c>
      <c r="K10" s="42">
        <f>IFERROR(J10/G10,"-")</f>
        <v>0.2579185520362</v>
      </c>
      <c r="L10" s="78">
        <f>SUM(L6:L8)</f>
        <v>36</v>
      </c>
      <c r="M10" s="78">
        <f>SUM(M6:M8)</f>
        <v>29</v>
      </c>
      <c r="N10" s="42">
        <f>IFERROR(L10/J10,"-")</f>
        <v>0.31578947368421</v>
      </c>
      <c r="O10" s="43">
        <f>IFERROR(D10/J10,"-")</f>
        <v>6964.9122807018</v>
      </c>
      <c r="P10" s="44">
        <f>SUM(P6:P8)</f>
        <v>21</v>
      </c>
      <c r="Q10" s="42">
        <f>IFERROR(P10/J10,"-")</f>
        <v>0.18421052631579</v>
      </c>
      <c r="R10" s="45">
        <f>SUM(R6:R8)</f>
        <v>1906000</v>
      </c>
      <c r="S10" s="45">
        <f>IFERROR(R10/J10,"-")</f>
        <v>16719.298245614</v>
      </c>
      <c r="T10" s="45">
        <f>IFERROR(R10/P10,"-")</f>
        <v>90761.904761905</v>
      </c>
      <c r="U10" s="46">
        <f>SUM(U6:U8)</f>
        <v>1112000</v>
      </c>
      <c r="V10" s="47">
        <f>IFERROR(R10/D10,"-")</f>
        <v>2.4005037783375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0.042857142857143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</v>
      </c>
      <c r="K6" s="81">
        <v>17</v>
      </c>
      <c r="L6" s="81">
        <v>0</v>
      </c>
      <c r="M6" s="81">
        <v>63</v>
      </c>
      <c r="N6" s="91">
        <v>4</v>
      </c>
      <c r="O6" s="92">
        <v>0</v>
      </c>
      <c r="P6" s="93">
        <f>N6+O6</f>
        <v>4</v>
      </c>
      <c r="Q6" s="82">
        <f>IFERROR(P6/M6,"-")</f>
        <v>0.063492063492063</v>
      </c>
      <c r="R6" s="81">
        <v>1</v>
      </c>
      <c r="S6" s="81">
        <v>2</v>
      </c>
      <c r="T6" s="82">
        <f>IFERROR(S6/(O6+P6),"-")</f>
        <v>0.5</v>
      </c>
      <c r="U6" s="182">
        <f>IFERROR(J6/SUM(P6:P7),"-")</f>
        <v>11666.666666667</v>
      </c>
      <c r="V6" s="84">
        <v>1</v>
      </c>
      <c r="W6" s="82">
        <f>IF(P6=0,"-",V6/P6)</f>
        <v>0.25</v>
      </c>
      <c r="X6" s="186">
        <v>3000</v>
      </c>
      <c r="Y6" s="187">
        <f>IFERROR(X6/P6,"-")</f>
        <v>750</v>
      </c>
      <c r="Z6" s="187">
        <f>IFERROR(X6/V6,"-")</f>
        <v>3000</v>
      </c>
      <c r="AA6" s="188">
        <f>SUM(X6:X7)-SUM(J6:J7)</f>
        <v>-67000</v>
      </c>
      <c r="AB6" s="85">
        <f>SUM(X6:X7)/SUM(J6:J7)</f>
        <v>0.042857142857143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0.25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0.25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0.25</v>
      </c>
      <c r="BY6" s="128">
        <v>1</v>
      </c>
      <c r="BZ6" s="129">
        <f>IFERROR(BY6/BW6,"-")</f>
        <v>1</v>
      </c>
      <c r="CA6" s="130">
        <v>3000</v>
      </c>
      <c r="CB6" s="131">
        <f>IFERROR(CA6/BW6,"-")</f>
        <v>3000</v>
      </c>
      <c r="CC6" s="132">
        <v>1</v>
      </c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3000</v>
      </c>
      <c r="CQ6" s="141">
        <v>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18</v>
      </c>
      <c r="L7" s="81">
        <v>13</v>
      </c>
      <c r="M7" s="81">
        <v>4</v>
      </c>
      <c r="N7" s="91">
        <v>2</v>
      </c>
      <c r="O7" s="92">
        <v>0</v>
      </c>
      <c r="P7" s="93">
        <f>N7+O7</f>
        <v>2</v>
      </c>
      <c r="Q7" s="82">
        <f>IFERROR(P7/M7,"-")</f>
        <v>0.5</v>
      </c>
      <c r="R7" s="81">
        <v>1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1</v>
      </c>
      <c r="BX7" s="127">
        <f>IF(P7=0,"",IF(BW7=0,"",(BW7/P7)))</f>
        <v>0.5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0.57777777777778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74</v>
      </c>
      <c r="I8" s="90" t="s">
        <v>75</v>
      </c>
      <c r="J8" s="188">
        <v>45000</v>
      </c>
      <c r="K8" s="81">
        <v>0</v>
      </c>
      <c r="L8" s="81">
        <v>0</v>
      </c>
      <c r="M8" s="81">
        <v>6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>
        <f>IFERROR(J8/SUM(P8:P9),"-")</f>
        <v>11250</v>
      </c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>
        <f>SUM(X8:X9)-SUM(J8:J9)</f>
        <v>-19000</v>
      </c>
      <c r="AB8" s="85">
        <f>SUM(X8:X9)/SUM(J8:J9)</f>
        <v>0.57777777777778</v>
      </c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19</v>
      </c>
      <c r="L9" s="81">
        <v>12</v>
      </c>
      <c r="M9" s="81">
        <v>12</v>
      </c>
      <c r="N9" s="91">
        <v>4</v>
      </c>
      <c r="O9" s="92">
        <v>0</v>
      </c>
      <c r="P9" s="93">
        <f>N9+O9</f>
        <v>4</v>
      </c>
      <c r="Q9" s="82">
        <f>IFERROR(P9/M9,"-")</f>
        <v>0.33333333333333</v>
      </c>
      <c r="R9" s="81">
        <v>2</v>
      </c>
      <c r="S9" s="81">
        <v>2</v>
      </c>
      <c r="T9" s="82">
        <f>IFERROR(S9/(O9+P9),"-")</f>
        <v>0.5</v>
      </c>
      <c r="U9" s="182"/>
      <c r="V9" s="84">
        <v>2</v>
      </c>
      <c r="W9" s="82">
        <f>IF(P9=0,"-",V9/P9)</f>
        <v>0.5</v>
      </c>
      <c r="X9" s="186">
        <v>26000</v>
      </c>
      <c r="Y9" s="187">
        <f>IFERROR(X9/P9,"-")</f>
        <v>6500</v>
      </c>
      <c r="Z9" s="187">
        <f>IFERROR(X9/V9,"-")</f>
        <v>13000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0.25</v>
      </c>
      <c r="BG9" s="112">
        <v>1</v>
      </c>
      <c r="BH9" s="114">
        <f>IFERROR(BG9/BE9,"-")</f>
        <v>1</v>
      </c>
      <c r="BI9" s="115">
        <v>3000</v>
      </c>
      <c r="BJ9" s="116">
        <f>IFERROR(BI9/BE9,"-")</f>
        <v>3000</v>
      </c>
      <c r="BK9" s="117">
        <v>1</v>
      </c>
      <c r="BL9" s="117"/>
      <c r="BM9" s="117"/>
      <c r="BN9" s="119">
        <v>2</v>
      </c>
      <c r="BO9" s="120">
        <f>IF(P9=0,"",IF(BN9=0,"",(BN9/P9)))</f>
        <v>0.5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0.25</v>
      </c>
      <c r="BY9" s="128">
        <v>1</v>
      </c>
      <c r="BZ9" s="129">
        <f>IFERROR(BY9/BW9,"-")</f>
        <v>1</v>
      </c>
      <c r="CA9" s="130">
        <v>23000</v>
      </c>
      <c r="CB9" s="131">
        <f>IFERROR(CA9/BW9,"-")</f>
        <v>23000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26000</v>
      </c>
      <c r="CQ9" s="141">
        <v>23000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3.25</v>
      </c>
      <c r="B10" s="203" t="s">
        <v>77</v>
      </c>
      <c r="C10" s="203" t="s">
        <v>78</v>
      </c>
      <c r="D10" s="203" t="s">
        <v>72</v>
      </c>
      <c r="E10" s="203"/>
      <c r="F10" s="203" t="s">
        <v>64</v>
      </c>
      <c r="G10" s="203" t="s">
        <v>79</v>
      </c>
      <c r="H10" s="90" t="s">
        <v>74</v>
      </c>
      <c r="I10" s="90" t="s">
        <v>75</v>
      </c>
      <c r="J10" s="188">
        <v>40000</v>
      </c>
      <c r="K10" s="81">
        <v>14</v>
      </c>
      <c r="L10" s="81">
        <v>0</v>
      </c>
      <c r="M10" s="81">
        <v>19</v>
      </c>
      <c r="N10" s="91">
        <v>1</v>
      </c>
      <c r="O10" s="92">
        <v>0</v>
      </c>
      <c r="P10" s="93">
        <f>N10+O10</f>
        <v>1</v>
      </c>
      <c r="Q10" s="82">
        <f>IFERROR(P10/M10,"-")</f>
        <v>0.052631578947368</v>
      </c>
      <c r="R10" s="81">
        <v>0</v>
      </c>
      <c r="S10" s="81">
        <v>1</v>
      </c>
      <c r="T10" s="82">
        <f>IFERROR(S10/(O10+P10),"-")</f>
        <v>1</v>
      </c>
      <c r="U10" s="182">
        <f>IFERROR(J10/SUM(P10:P11),"-")</f>
        <v>8000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90000</v>
      </c>
      <c r="AB10" s="85">
        <f>SUM(X10:X11)/SUM(J10:J11)</f>
        <v>3.25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1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80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58</v>
      </c>
      <c r="L11" s="81">
        <v>19</v>
      </c>
      <c r="M11" s="81">
        <v>9</v>
      </c>
      <c r="N11" s="91">
        <v>4</v>
      </c>
      <c r="O11" s="92">
        <v>0</v>
      </c>
      <c r="P11" s="93">
        <f>N11+O11</f>
        <v>4</v>
      </c>
      <c r="Q11" s="82">
        <f>IFERROR(P11/M11,"-")</f>
        <v>0.44444444444444</v>
      </c>
      <c r="R11" s="81">
        <v>1</v>
      </c>
      <c r="S11" s="81">
        <v>0</v>
      </c>
      <c r="T11" s="82">
        <f>IFERROR(S11/(O11+P11),"-")</f>
        <v>0</v>
      </c>
      <c r="U11" s="182"/>
      <c r="V11" s="84">
        <v>1</v>
      </c>
      <c r="W11" s="82">
        <f>IF(P11=0,"-",V11/P11)</f>
        <v>0.25</v>
      </c>
      <c r="X11" s="186">
        <v>130000</v>
      </c>
      <c r="Y11" s="187">
        <f>IFERROR(X11/P11,"-")</f>
        <v>32500</v>
      </c>
      <c r="Z11" s="187">
        <f>IFERROR(X11/V11,"-")</f>
        <v>130000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2</v>
      </c>
      <c r="AW11" s="107">
        <f>IF(P11=0,"",IF(AV11=0,"",(AV11/P11)))</f>
        <v>0.5</v>
      </c>
      <c r="AX11" s="106">
        <v>1</v>
      </c>
      <c r="AY11" s="108">
        <f>IFERROR(AX11/AV11,"-")</f>
        <v>0.5</v>
      </c>
      <c r="AZ11" s="109">
        <v>130000</v>
      </c>
      <c r="BA11" s="110">
        <f>IFERROR(AZ11/AV11,"-")</f>
        <v>65000</v>
      </c>
      <c r="BB11" s="111"/>
      <c r="BC11" s="111"/>
      <c r="BD11" s="111">
        <v>1</v>
      </c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0.25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0.25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130000</v>
      </c>
      <c r="CQ11" s="141">
        <v>130000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>
        <f>AB12</f>
        <v>0.3</v>
      </c>
      <c r="B12" s="203" t="s">
        <v>81</v>
      </c>
      <c r="C12" s="203" t="s">
        <v>71</v>
      </c>
      <c r="D12" s="203" t="s">
        <v>72</v>
      </c>
      <c r="E12" s="203"/>
      <c r="F12" s="203" t="s">
        <v>64</v>
      </c>
      <c r="G12" s="203" t="s">
        <v>82</v>
      </c>
      <c r="H12" s="90" t="s">
        <v>83</v>
      </c>
      <c r="I12" s="90" t="s">
        <v>84</v>
      </c>
      <c r="J12" s="188">
        <v>80000</v>
      </c>
      <c r="K12" s="81">
        <v>15</v>
      </c>
      <c r="L12" s="81">
        <v>0</v>
      </c>
      <c r="M12" s="81">
        <v>30</v>
      </c>
      <c r="N12" s="91">
        <v>6</v>
      </c>
      <c r="O12" s="92">
        <v>0</v>
      </c>
      <c r="P12" s="93">
        <f>N12+O12</f>
        <v>6</v>
      </c>
      <c r="Q12" s="82">
        <f>IFERROR(P12/M12,"-")</f>
        <v>0.2</v>
      </c>
      <c r="R12" s="81">
        <v>4</v>
      </c>
      <c r="S12" s="81">
        <v>1</v>
      </c>
      <c r="T12" s="82">
        <f>IFERROR(S12/(O12+P12),"-")</f>
        <v>0.16666666666667</v>
      </c>
      <c r="U12" s="182">
        <f>IFERROR(J12/SUM(P12:P13),"-")</f>
        <v>11428.571428571</v>
      </c>
      <c r="V12" s="84">
        <v>3</v>
      </c>
      <c r="W12" s="82">
        <f>IF(P12=0,"-",V12/P12)</f>
        <v>0.5</v>
      </c>
      <c r="X12" s="186">
        <v>24000</v>
      </c>
      <c r="Y12" s="187">
        <f>IFERROR(X12/P12,"-")</f>
        <v>4000</v>
      </c>
      <c r="Z12" s="187">
        <f>IFERROR(X12/V12,"-")</f>
        <v>8000</v>
      </c>
      <c r="AA12" s="188">
        <f>SUM(X12:X13)-SUM(J12:J13)</f>
        <v>-56000</v>
      </c>
      <c r="AB12" s="85">
        <f>SUM(X12:X13)/SUM(J12:J13)</f>
        <v>0.3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0.16666666666667</v>
      </c>
      <c r="AX12" s="106">
        <v>1</v>
      </c>
      <c r="AY12" s="108">
        <f>IFERROR(AX12/AV12,"-")</f>
        <v>1</v>
      </c>
      <c r="AZ12" s="109">
        <v>3000</v>
      </c>
      <c r="BA12" s="110">
        <f>IFERROR(AZ12/AV12,"-")</f>
        <v>3000</v>
      </c>
      <c r="BB12" s="111">
        <v>1</v>
      </c>
      <c r="BC12" s="111"/>
      <c r="BD12" s="111"/>
      <c r="BE12" s="112">
        <v>2</v>
      </c>
      <c r="BF12" s="113">
        <f>IF(P12=0,"",IF(BE12=0,"",(BE12/P12)))</f>
        <v>0.33333333333333</v>
      </c>
      <c r="BG12" s="112">
        <v>1</v>
      </c>
      <c r="BH12" s="114">
        <f>IFERROR(BG12/BE12,"-")</f>
        <v>0.5</v>
      </c>
      <c r="BI12" s="115">
        <v>11000</v>
      </c>
      <c r="BJ12" s="116">
        <f>IFERROR(BI12/BE12,"-")</f>
        <v>5500</v>
      </c>
      <c r="BK12" s="117"/>
      <c r="BL12" s="117">
        <v>1</v>
      </c>
      <c r="BM12" s="117"/>
      <c r="BN12" s="119">
        <v>2</v>
      </c>
      <c r="BO12" s="120">
        <f>IF(P12=0,"",IF(BN12=0,"",(BN12/P12)))</f>
        <v>0.33333333333333</v>
      </c>
      <c r="BP12" s="121">
        <v>1</v>
      </c>
      <c r="BQ12" s="122">
        <f>IFERROR(BP12/BN12,"-")</f>
        <v>0.5</v>
      </c>
      <c r="BR12" s="123">
        <v>10000</v>
      </c>
      <c r="BS12" s="124">
        <f>IFERROR(BR12/BN12,"-")</f>
        <v>5000</v>
      </c>
      <c r="BT12" s="125"/>
      <c r="BU12" s="125">
        <v>1</v>
      </c>
      <c r="BV12" s="125"/>
      <c r="BW12" s="126">
        <v>1</v>
      </c>
      <c r="BX12" s="127">
        <f>IF(P12=0,"",IF(BW12=0,"",(BW12/P12)))</f>
        <v>0.16666666666667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3</v>
      </c>
      <c r="CP12" s="141">
        <v>24000</v>
      </c>
      <c r="CQ12" s="141">
        <v>11000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85</v>
      </c>
      <c r="C13" s="203"/>
      <c r="D13" s="203"/>
      <c r="E13" s="203"/>
      <c r="F13" s="203" t="s">
        <v>69</v>
      </c>
      <c r="G13" s="203"/>
      <c r="H13" s="90"/>
      <c r="I13" s="90"/>
      <c r="J13" s="188"/>
      <c r="K13" s="81">
        <v>10</v>
      </c>
      <c r="L13" s="81">
        <v>8</v>
      </c>
      <c r="M13" s="81">
        <v>4</v>
      </c>
      <c r="N13" s="91">
        <v>1</v>
      </c>
      <c r="O13" s="92">
        <v>0</v>
      </c>
      <c r="P13" s="93">
        <f>N13+O13</f>
        <v>1</v>
      </c>
      <c r="Q13" s="82">
        <f>IFERROR(P13/M13,"-")</f>
        <v>0.25</v>
      </c>
      <c r="R13" s="81">
        <v>0</v>
      </c>
      <c r="S13" s="81">
        <v>1</v>
      </c>
      <c r="T13" s="82">
        <f>IFERROR(S13/(O13+P13),"-")</f>
        <v>1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>
        <v>1</v>
      </c>
      <c r="AW13" s="107">
        <f>IF(P13=0,"",IF(AV13=0,"",(AV13/P13)))</f>
        <v>1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0.71764705882353</v>
      </c>
      <c r="B14" s="203" t="s">
        <v>86</v>
      </c>
      <c r="C14" s="203" t="s">
        <v>71</v>
      </c>
      <c r="D14" s="203" t="s">
        <v>72</v>
      </c>
      <c r="E14" s="203"/>
      <c r="F14" s="203" t="s">
        <v>64</v>
      </c>
      <c r="G14" s="203" t="s">
        <v>87</v>
      </c>
      <c r="H14" s="90" t="s">
        <v>83</v>
      </c>
      <c r="I14" s="90" t="s">
        <v>88</v>
      </c>
      <c r="J14" s="188">
        <v>85000</v>
      </c>
      <c r="K14" s="81">
        <v>12</v>
      </c>
      <c r="L14" s="81">
        <v>0</v>
      </c>
      <c r="M14" s="81">
        <v>42</v>
      </c>
      <c r="N14" s="91">
        <v>6</v>
      </c>
      <c r="O14" s="92">
        <v>0</v>
      </c>
      <c r="P14" s="93">
        <f>N14+O14</f>
        <v>6</v>
      </c>
      <c r="Q14" s="82">
        <f>IFERROR(P14/M14,"-")</f>
        <v>0.14285714285714</v>
      </c>
      <c r="R14" s="81">
        <v>1</v>
      </c>
      <c r="S14" s="81">
        <v>2</v>
      </c>
      <c r="T14" s="82">
        <f>IFERROR(S14/(O14+P14),"-")</f>
        <v>0.33333333333333</v>
      </c>
      <c r="U14" s="182">
        <f>IFERROR(J14/SUM(P14:P15),"-")</f>
        <v>5666.6666666667</v>
      </c>
      <c r="V14" s="84">
        <v>1</v>
      </c>
      <c r="W14" s="82">
        <f>IF(P14=0,"-",V14/P14)</f>
        <v>0.16666666666667</v>
      </c>
      <c r="X14" s="186">
        <v>3000</v>
      </c>
      <c r="Y14" s="187">
        <f>IFERROR(X14/P14,"-")</f>
        <v>500</v>
      </c>
      <c r="Z14" s="187">
        <f>IFERROR(X14/V14,"-")</f>
        <v>3000</v>
      </c>
      <c r="AA14" s="188">
        <f>SUM(X14:X15)-SUM(J14:J15)</f>
        <v>-24000</v>
      </c>
      <c r="AB14" s="85">
        <f>SUM(X14:X15)/SUM(J14:J15)</f>
        <v>0.71764705882353</v>
      </c>
      <c r="AC14" s="79"/>
      <c r="AD14" s="94">
        <v>1</v>
      </c>
      <c r="AE14" s="95">
        <f>IF(P14=0,"",IF(AD14=0,"",(AD14/P14)))</f>
        <v>0.16666666666667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>
        <v>1</v>
      </c>
      <c r="AN14" s="101">
        <f>IF(P14=0,"",IF(AM14=0,"",(AM14/P14)))</f>
        <v>0.16666666666667</v>
      </c>
      <c r="AO14" s="100">
        <v>1</v>
      </c>
      <c r="AP14" s="102">
        <f>IFERROR(AP14/AM14,"-")</f>
        <v>0</v>
      </c>
      <c r="AQ14" s="103">
        <v>3000</v>
      </c>
      <c r="AR14" s="104">
        <f>IFERROR(AQ14/AM14,"-")</f>
        <v>3000</v>
      </c>
      <c r="AS14" s="105">
        <v>1</v>
      </c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3</v>
      </c>
      <c r="BF14" s="113">
        <f>IF(P14=0,"",IF(BE14=0,"",(BE14/P14)))</f>
        <v>0.5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>
        <v>1</v>
      </c>
      <c r="BX14" s="127">
        <f>IF(P14=0,"",IF(BW14=0,"",(BW14/P14)))</f>
        <v>0.16666666666667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3000</v>
      </c>
      <c r="CQ14" s="141">
        <v>3000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89</v>
      </c>
      <c r="C15" s="203"/>
      <c r="D15" s="203"/>
      <c r="E15" s="203"/>
      <c r="F15" s="203" t="s">
        <v>69</v>
      </c>
      <c r="G15" s="203"/>
      <c r="H15" s="90"/>
      <c r="I15" s="90"/>
      <c r="J15" s="188"/>
      <c r="K15" s="81">
        <v>38</v>
      </c>
      <c r="L15" s="81">
        <v>26</v>
      </c>
      <c r="M15" s="81">
        <v>20</v>
      </c>
      <c r="N15" s="91">
        <v>9</v>
      </c>
      <c r="O15" s="92">
        <v>0</v>
      </c>
      <c r="P15" s="93">
        <f>N15+O15</f>
        <v>9</v>
      </c>
      <c r="Q15" s="82">
        <f>IFERROR(P15/M15,"-")</f>
        <v>0.45</v>
      </c>
      <c r="R15" s="81">
        <v>4</v>
      </c>
      <c r="S15" s="81">
        <v>2</v>
      </c>
      <c r="T15" s="82">
        <f>IFERROR(S15/(O15+P15),"-")</f>
        <v>0.22222222222222</v>
      </c>
      <c r="U15" s="182"/>
      <c r="V15" s="84">
        <v>2</v>
      </c>
      <c r="W15" s="82">
        <f>IF(P15=0,"-",V15/P15)</f>
        <v>0.22222222222222</v>
      </c>
      <c r="X15" s="186">
        <v>58000</v>
      </c>
      <c r="Y15" s="187">
        <f>IFERROR(X15/P15,"-")</f>
        <v>6444.4444444444</v>
      </c>
      <c r="Z15" s="187">
        <f>IFERROR(X15/V15,"-")</f>
        <v>29000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>
        <v>2</v>
      </c>
      <c r="AW15" s="107">
        <f>IF(P15=0,"",IF(AV15=0,"",(AV15/P15)))</f>
        <v>0.22222222222222</v>
      </c>
      <c r="AX15" s="106"/>
      <c r="AY15" s="108">
        <f>IFERROR(AX15/AV15,"-")</f>
        <v>0</v>
      </c>
      <c r="AZ15" s="109"/>
      <c r="BA15" s="110">
        <f>IFERROR(AZ15/AV15,"-")</f>
        <v>0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6</v>
      </c>
      <c r="BO15" s="120">
        <f>IF(P15=0,"",IF(BN15=0,"",(BN15/P15)))</f>
        <v>0.66666666666667</v>
      </c>
      <c r="BP15" s="121">
        <v>1</v>
      </c>
      <c r="BQ15" s="122">
        <f>IFERROR(BP15/BN15,"-")</f>
        <v>0.16666666666667</v>
      </c>
      <c r="BR15" s="123">
        <v>3000</v>
      </c>
      <c r="BS15" s="124">
        <f>IFERROR(BR15/BN15,"-")</f>
        <v>500</v>
      </c>
      <c r="BT15" s="125">
        <v>1</v>
      </c>
      <c r="BU15" s="125"/>
      <c r="BV15" s="125"/>
      <c r="BW15" s="126">
        <v>1</v>
      </c>
      <c r="BX15" s="127">
        <f>IF(P15=0,"",IF(BW15=0,"",(BW15/P15)))</f>
        <v>0.11111111111111</v>
      </c>
      <c r="BY15" s="128">
        <v>1</v>
      </c>
      <c r="BZ15" s="129">
        <f>IFERROR(BY15/BW15,"-")</f>
        <v>1</v>
      </c>
      <c r="CA15" s="130">
        <v>55000</v>
      </c>
      <c r="CB15" s="131">
        <f>IFERROR(CA15/BW15,"-")</f>
        <v>55000</v>
      </c>
      <c r="CC15" s="132"/>
      <c r="CD15" s="132"/>
      <c r="CE15" s="132">
        <v>1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2</v>
      </c>
      <c r="CP15" s="141">
        <v>58000</v>
      </c>
      <c r="CQ15" s="141">
        <v>55000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0</v>
      </c>
      <c r="B16" s="203" t="s">
        <v>90</v>
      </c>
      <c r="C16" s="203" t="s">
        <v>91</v>
      </c>
      <c r="D16" s="203" t="s">
        <v>92</v>
      </c>
      <c r="E16" s="203"/>
      <c r="F16" s="203" t="s">
        <v>64</v>
      </c>
      <c r="G16" s="203" t="s">
        <v>93</v>
      </c>
      <c r="H16" s="90" t="s">
        <v>83</v>
      </c>
      <c r="I16" s="90" t="s">
        <v>94</v>
      </c>
      <c r="J16" s="188">
        <v>27000</v>
      </c>
      <c r="K16" s="81">
        <v>0</v>
      </c>
      <c r="L16" s="81">
        <v>0</v>
      </c>
      <c r="M16" s="81">
        <v>3</v>
      </c>
      <c r="N16" s="91">
        <v>0</v>
      </c>
      <c r="O16" s="92">
        <v>0</v>
      </c>
      <c r="P16" s="93">
        <f>N16+O16</f>
        <v>0</v>
      </c>
      <c r="Q16" s="82">
        <f>IFERROR(P16/M16,"-")</f>
        <v>0</v>
      </c>
      <c r="R16" s="81">
        <v>0</v>
      </c>
      <c r="S16" s="81">
        <v>0</v>
      </c>
      <c r="T16" s="82" t="str">
        <f>IFERROR(S16/(O16+P16),"-")</f>
        <v>-</v>
      </c>
      <c r="U16" s="182" t="str">
        <f>IFERROR(J16/SUM(P16:P17),"-")</f>
        <v>-</v>
      </c>
      <c r="V16" s="84">
        <v>0</v>
      </c>
      <c r="W16" s="82" t="str">
        <f>IF(P16=0,"-",V16/P16)</f>
        <v>-</v>
      </c>
      <c r="X16" s="186">
        <v>0</v>
      </c>
      <c r="Y16" s="187" t="str">
        <f>IFERROR(X16/P16,"-")</f>
        <v>-</v>
      </c>
      <c r="Z16" s="187" t="str">
        <f>IFERROR(X16/V16,"-")</f>
        <v>-</v>
      </c>
      <c r="AA16" s="188">
        <f>SUM(X16:X17)-SUM(J16:J17)</f>
        <v>-27000</v>
      </c>
      <c r="AB16" s="85">
        <f>SUM(X16:X17)/SUM(J16:J17)</f>
        <v>0</v>
      </c>
      <c r="AC16" s="79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95</v>
      </c>
      <c r="C17" s="203"/>
      <c r="D17" s="203"/>
      <c r="E17" s="203"/>
      <c r="F17" s="203" t="s">
        <v>69</v>
      </c>
      <c r="G17" s="203"/>
      <c r="H17" s="90"/>
      <c r="I17" s="90"/>
      <c r="J17" s="188"/>
      <c r="K17" s="81">
        <v>2</v>
      </c>
      <c r="L17" s="81">
        <v>2</v>
      </c>
      <c r="M17" s="81">
        <v>0</v>
      </c>
      <c r="N17" s="91">
        <v>0</v>
      </c>
      <c r="O17" s="92">
        <v>0</v>
      </c>
      <c r="P17" s="93">
        <f>N17+O17</f>
        <v>0</v>
      </c>
      <c r="Q17" s="82" t="str">
        <f>IFERROR(P17/M17,"-")</f>
        <v>-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15.075</v>
      </c>
      <c r="B18" s="203" t="s">
        <v>96</v>
      </c>
      <c r="C18" s="203" t="s">
        <v>78</v>
      </c>
      <c r="D18" s="203" t="s">
        <v>72</v>
      </c>
      <c r="E18" s="203"/>
      <c r="F18" s="203" t="s">
        <v>64</v>
      </c>
      <c r="G18" s="203" t="s">
        <v>97</v>
      </c>
      <c r="H18" s="90" t="s">
        <v>74</v>
      </c>
      <c r="I18" s="205" t="s">
        <v>98</v>
      </c>
      <c r="J18" s="188">
        <v>40000</v>
      </c>
      <c r="K18" s="81">
        <v>20</v>
      </c>
      <c r="L18" s="81">
        <v>0</v>
      </c>
      <c r="M18" s="81">
        <v>50</v>
      </c>
      <c r="N18" s="91">
        <v>10</v>
      </c>
      <c r="O18" s="92">
        <v>0</v>
      </c>
      <c r="P18" s="93">
        <f>N18+O18</f>
        <v>10</v>
      </c>
      <c r="Q18" s="82">
        <f>IFERROR(P18/M18,"-")</f>
        <v>0.2</v>
      </c>
      <c r="R18" s="81">
        <v>4</v>
      </c>
      <c r="S18" s="81">
        <v>3</v>
      </c>
      <c r="T18" s="82">
        <f>IFERROR(S18/(O18+P18),"-")</f>
        <v>0.3</v>
      </c>
      <c r="U18" s="182">
        <f>IFERROR(J18/SUM(P18:P19),"-")</f>
        <v>2500</v>
      </c>
      <c r="V18" s="84">
        <v>1</v>
      </c>
      <c r="W18" s="82">
        <f>IF(P18=0,"-",V18/P18)</f>
        <v>0.1</v>
      </c>
      <c r="X18" s="186">
        <v>13000</v>
      </c>
      <c r="Y18" s="187">
        <f>IFERROR(X18/P18,"-")</f>
        <v>1300</v>
      </c>
      <c r="Z18" s="187">
        <f>IFERROR(X18/V18,"-")</f>
        <v>13000</v>
      </c>
      <c r="AA18" s="188">
        <f>SUM(X18:X19)-SUM(J18:J19)</f>
        <v>563000</v>
      </c>
      <c r="AB18" s="85">
        <f>SUM(X18:X19)/SUM(J18:J19)</f>
        <v>15.075</v>
      </c>
      <c r="AC18" s="79"/>
      <c r="AD18" s="94">
        <v>1</v>
      </c>
      <c r="AE18" s="95">
        <f>IF(P18=0,"",IF(AD18=0,"",(AD18/P18)))</f>
        <v>0.1</v>
      </c>
      <c r="AF18" s="94"/>
      <c r="AG18" s="96">
        <f>IFERROR(AF18/AD18,"-")</f>
        <v>0</v>
      </c>
      <c r="AH18" s="97"/>
      <c r="AI18" s="98">
        <f>IFERROR(AH18/AD18,"-")</f>
        <v>0</v>
      </c>
      <c r="AJ18" s="99"/>
      <c r="AK18" s="99"/>
      <c r="AL18" s="99"/>
      <c r="AM18" s="100">
        <v>3</v>
      </c>
      <c r="AN18" s="101">
        <f>IF(P18=0,"",IF(AM18=0,"",(AM18/P18)))</f>
        <v>0.3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>
        <v>1</v>
      </c>
      <c r="AW18" s="107">
        <f>IF(P18=0,"",IF(AV18=0,"",(AV18/P18)))</f>
        <v>0.1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1</v>
      </c>
      <c r="BF18" s="113">
        <f>IF(P18=0,"",IF(BE18=0,"",(BE18/P18)))</f>
        <v>0.1</v>
      </c>
      <c r="BG18" s="112">
        <v>1</v>
      </c>
      <c r="BH18" s="114">
        <f>IFERROR(BG18/BE18,"-")</f>
        <v>1</v>
      </c>
      <c r="BI18" s="115">
        <v>13000</v>
      </c>
      <c r="BJ18" s="116">
        <f>IFERROR(BI18/BE18,"-")</f>
        <v>13000</v>
      </c>
      <c r="BK18" s="117"/>
      <c r="BL18" s="117">
        <v>1</v>
      </c>
      <c r="BM18" s="117"/>
      <c r="BN18" s="119">
        <v>3</v>
      </c>
      <c r="BO18" s="120">
        <f>IF(P18=0,"",IF(BN18=0,"",(BN18/P18)))</f>
        <v>0.3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1</v>
      </c>
      <c r="BX18" s="127">
        <f>IF(P18=0,"",IF(BW18=0,"",(BW18/P18)))</f>
        <v>0.1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13000</v>
      </c>
      <c r="CQ18" s="141">
        <v>13000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99</v>
      </c>
      <c r="C19" s="203"/>
      <c r="D19" s="203"/>
      <c r="E19" s="203"/>
      <c r="F19" s="203" t="s">
        <v>69</v>
      </c>
      <c r="G19" s="203"/>
      <c r="H19" s="90"/>
      <c r="I19" s="90"/>
      <c r="J19" s="188"/>
      <c r="K19" s="81">
        <v>16</v>
      </c>
      <c r="L19" s="81">
        <v>15</v>
      </c>
      <c r="M19" s="81">
        <v>5</v>
      </c>
      <c r="N19" s="91">
        <v>6</v>
      </c>
      <c r="O19" s="92">
        <v>0</v>
      </c>
      <c r="P19" s="93">
        <f>N19+O19</f>
        <v>6</v>
      </c>
      <c r="Q19" s="82">
        <f>IFERROR(P19/M19,"-")</f>
        <v>1.2</v>
      </c>
      <c r="R19" s="81">
        <v>6</v>
      </c>
      <c r="S19" s="81">
        <v>0</v>
      </c>
      <c r="T19" s="82">
        <f>IFERROR(S19/(O19+P19),"-")</f>
        <v>0</v>
      </c>
      <c r="U19" s="182"/>
      <c r="V19" s="84">
        <v>4</v>
      </c>
      <c r="W19" s="82">
        <f>IF(P19=0,"-",V19/P19)</f>
        <v>0.66666666666667</v>
      </c>
      <c r="X19" s="186">
        <v>590000</v>
      </c>
      <c r="Y19" s="187">
        <f>IFERROR(X19/P19,"-")</f>
        <v>98333.333333333</v>
      </c>
      <c r="Z19" s="187">
        <f>IFERROR(X19/V19,"-")</f>
        <v>147500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>
        <v>1</v>
      </c>
      <c r="AN19" s="101">
        <f>IF(P19=0,"",IF(AM19=0,"",(AM19/P19)))</f>
        <v>0.16666666666667</v>
      </c>
      <c r="AO19" s="100">
        <v>1</v>
      </c>
      <c r="AP19" s="102">
        <f>IFERROR(AP19/AM19,"-")</f>
        <v>0</v>
      </c>
      <c r="AQ19" s="103">
        <v>43000</v>
      </c>
      <c r="AR19" s="104">
        <f>IFERROR(AQ19/AM19,"-")</f>
        <v>43000</v>
      </c>
      <c r="AS19" s="105"/>
      <c r="AT19" s="105"/>
      <c r="AU19" s="105">
        <v>1</v>
      </c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4</v>
      </c>
      <c r="BO19" s="120">
        <f>IF(P19=0,"",IF(BN19=0,"",(BN19/P19)))</f>
        <v>0.66666666666667</v>
      </c>
      <c r="BP19" s="121">
        <v>3</v>
      </c>
      <c r="BQ19" s="122">
        <f>IFERROR(BP19/BN19,"-")</f>
        <v>0.75</v>
      </c>
      <c r="BR19" s="123">
        <v>547000</v>
      </c>
      <c r="BS19" s="124">
        <f>IFERROR(BR19/BN19,"-")</f>
        <v>136750</v>
      </c>
      <c r="BT19" s="125">
        <v>1</v>
      </c>
      <c r="BU19" s="125"/>
      <c r="BV19" s="125">
        <v>2</v>
      </c>
      <c r="BW19" s="126">
        <v>1</v>
      </c>
      <c r="BX19" s="127">
        <f>IF(P19=0,"",IF(BW19=0,"",(BW19/P19)))</f>
        <v>0.16666666666667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4</v>
      </c>
      <c r="CP19" s="141">
        <v>590000</v>
      </c>
      <c r="CQ19" s="141">
        <v>285000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0</v>
      </c>
      <c r="B20" s="203" t="s">
        <v>100</v>
      </c>
      <c r="C20" s="203" t="s">
        <v>91</v>
      </c>
      <c r="D20" s="203" t="s">
        <v>92</v>
      </c>
      <c r="E20" s="203"/>
      <c r="F20" s="203" t="s">
        <v>64</v>
      </c>
      <c r="G20" s="203" t="s">
        <v>101</v>
      </c>
      <c r="H20" s="90" t="s">
        <v>83</v>
      </c>
      <c r="I20" s="90" t="s">
        <v>102</v>
      </c>
      <c r="J20" s="188">
        <v>27000</v>
      </c>
      <c r="K20" s="81">
        <v>0</v>
      </c>
      <c r="L20" s="81">
        <v>0</v>
      </c>
      <c r="M20" s="81">
        <v>2</v>
      </c>
      <c r="N20" s="91">
        <v>0</v>
      </c>
      <c r="O20" s="92">
        <v>0</v>
      </c>
      <c r="P20" s="93">
        <f>N20+O20</f>
        <v>0</v>
      </c>
      <c r="Q20" s="82">
        <f>IFERROR(P20/M20,"-")</f>
        <v>0</v>
      </c>
      <c r="R20" s="81">
        <v>0</v>
      </c>
      <c r="S20" s="81">
        <v>0</v>
      </c>
      <c r="T20" s="82" t="str">
        <f>IFERROR(S20/(O20+P20),"-")</f>
        <v>-</v>
      </c>
      <c r="U20" s="182">
        <f>IFERROR(J20/SUM(P20:P21),"-")</f>
        <v>9000</v>
      </c>
      <c r="V20" s="84">
        <v>0</v>
      </c>
      <c r="W20" s="82" t="str">
        <f>IF(P20=0,"-",V20/P20)</f>
        <v>-</v>
      </c>
      <c r="X20" s="186">
        <v>0</v>
      </c>
      <c r="Y20" s="187" t="str">
        <f>IFERROR(X20/P20,"-")</f>
        <v>-</v>
      </c>
      <c r="Z20" s="187" t="str">
        <f>IFERROR(X20/V20,"-")</f>
        <v>-</v>
      </c>
      <c r="AA20" s="188">
        <f>SUM(X20:X21)-SUM(J20:J21)</f>
        <v>-27000</v>
      </c>
      <c r="AB20" s="85">
        <f>SUM(X20:X21)/SUM(J20:J21)</f>
        <v>0</v>
      </c>
      <c r="AC20" s="79"/>
      <c r="AD20" s="94"/>
      <c r="AE20" s="95" t="str">
        <f>IF(P20=0,"",IF(AD20=0,"",(AD20/P20)))</f>
        <v/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 t="str">
        <f>IF(P20=0,"",IF(AM20=0,"",(AM20/P20)))</f>
        <v/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 t="str">
        <f>IF(P20=0,"",IF(AV20=0,"",(AV20/P20)))</f>
        <v/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 t="str">
        <f>IF(P20=0,"",IF(BE20=0,"",(BE20/P20)))</f>
        <v/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 t="str">
        <f>IF(P20=0,"",IF(BN20=0,"",(BN20/P20)))</f>
        <v/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 t="str">
        <f>IF(P20=0,"",IF(BW20=0,"",(BW20/P20)))</f>
        <v/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 t="str">
        <f>IF(P20=0,"",IF(CF20=0,"",(CF20/P20)))</f>
        <v/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103</v>
      </c>
      <c r="C21" s="203"/>
      <c r="D21" s="203"/>
      <c r="E21" s="203"/>
      <c r="F21" s="203" t="s">
        <v>69</v>
      </c>
      <c r="G21" s="203"/>
      <c r="H21" s="90"/>
      <c r="I21" s="90"/>
      <c r="J21" s="188"/>
      <c r="K21" s="81">
        <v>21</v>
      </c>
      <c r="L21" s="81">
        <v>5</v>
      </c>
      <c r="M21" s="81">
        <v>3</v>
      </c>
      <c r="N21" s="91">
        <v>3</v>
      </c>
      <c r="O21" s="92">
        <v>0</v>
      </c>
      <c r="P21" s="93">
        <f>N21+O21</f>
        <v>3</v>
      </c>
      <c r="Q21" s="82">
        <f>IFERROR(P21/M21,"-")</f>
        <v>1</v>
      </c>
      <c r="R21" s="81">
        <v>0</v>
      </c>
      <c r="S21" s="81">
        <v>1</v>
      </c>
      <c r="T21" s="82">
        <f>IFERROR(S21/(O21+P21),"-")</f>
        <v>0.33333333333333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>
        <v>1</v>
      </c>
      <c r="AN21" s="101">
        <f>IF(P21=0,"",IF(AM21=0,"",(AM21/P21)))</f>
        <v>0.33333333333333</v>
      </c>
      <c r="AO21" s="100"/>
      <c r="AP21" s="102">
        <f>IFERROR(AP21/AM21,"-")</f>
        <v>0</v>
      </c>
      <c r="AQ21" s="103"/>
      <c r="AR21" s="104">
        <f>IFERROR(AQ21/AM21,"-")</f>
        <v>0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2</v>
      </c>
      <c r="BF21" s="113">
        <f>IF(P21=0,"",IF(BE21=0,"",(BE21/P21)))</f>
        <v>0.66666666666667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0.066666666666667</v>
      </c>
      <c r="B22" s="203" t="s">
        <v>104</v>
      </c>
      <c r="C22" s="203" t="s">
        <v>78</v>
      </c>
      <c r="D22" s="203" t="s">
        <v>105</v>
      </c>
      <c r="E22" s="203"/>
      <c r="F22" s="203" t="s">
        <v>64</v>
      </c>
      <c r="G22" s="203" t="s">
        <v>106</v>
      </c>
      <c r="H22" s="90" t="s">
        <v>107</v>
      </c>
      <c r="I22" s="90" t="s">
        <v>108</v>
      </c>
      <c r="J22" s="188">
        <v>45000</v>
      </c>
      <c r="K22" s="81">
        <v>2</v>
      </c>
      <c r="L22" s="81">
        <v>0</v>
      </c>
      <c r="M22" s="81">
        <v>4</v>
      </c>
      <c r="N22" s="91">
        <v>1</v>
      </c>
      <c r="O22" s="92">
        <v>0</v>
      </c>
      <c r="P22" s="93">
        <f>N22+O22</f>
        <v>1</v>
      </c>
      <c r="Q22" s="82">
        <f>IFERROR(P22/M22,"-")</f>
        <v>0.25</v>
      </c>
      <c r="R22" s="81">
        <v>0</v>
      </c>
      <c r="S22" s="81">
        <v>1</v>
      </c>
      <c r="T22" s="82">
        <f>IFERROR(S22/(O22+P22),"-")</f>
        <v>1</v>
      </c>
      <c r="U22" s="182">
        <f>IFERROR(J22/SUM(P22:P23),"-")</f>
        <v>9000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SUM(X22:X23)-SUM(J22:J23)</f>
        <v>-42000</v>
      </c>
      <c r="AB22" s="85">
        <f>SUM(X22:X23)/SUM(J22:J23)</f>
        <v>0.066666666666667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1</v>
      </c>
      <c r="BO22" s="120">
        <f>IF(P22=0,"",IF(BN22=0,"",(BN22/P22)))</f>
        <v>1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109</v>
      </c>
      <c r="C23" s="203"/>
      <c r="D23" s="203"/>
      <c r="E23" s="203"/>
      <c r="F23" s="203" t="s">
        <v>69</v>
      </c>
      <c r="G23" s="203"/>
      <c r="H23" s="90"/>
      <c r="I23" s="90"/>
      <c r="J23" s="188"/>
      <c r="K23" s="81">
        <v>8</v>
      </c>
      <c r="L23" s="81">
        <v>6</v>
      </c>
      <c r="M23" s="81">
        <v>4</v>
      </c>
      <c r="N23" s="91">
        <v>4</v>
      </c>
      <c r="O23" s="92">
        <v>0</v>
      </c>
      <c r="P23" s="93">
        <f>N23+O23</f>
        <v>4</v>
      </c>
      <c r="Q23" s="82">
        <f>IFERROR(P23/M23,"-")</f>
        <v>1</v>
      </c>
      <c r="R23" s="81">
        <v>1</v>
      </c>
      <c r="S23" s="81">
        <v>0</v>
      </c>
      <c r="T23" s="82">
        <f>IFERROR(S23/(O23+P23),"-")</f>
        <v>0</v>
      </c>
      <c r="U23" s="182"/>
      <c r="V23" s="84">
        <v>1</v>
      </c>
      <c r="W23" s="82">
        <f>IF(P23=0,"-",V23/P23)</f>
        <v>0.25</v>
      </c>
      <c r="X23" s="186">
        <v>3000</v>
      </c>
      <c r="Y23" s="187">
        <f>IFERROR(X23/P23,"-")</f>
        <v>750</v>
      </c>
      <c r="Z23" s="187">
        <f>IFERROR(X23/V23,"-")</f>
        <v>3000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>
        <v>2</v>
      </c>
      <c r="AN23" s="101">
        <f>IF(P23=0,"",IF(AM23=0,"",(AM23/P23)))</f>
        <v>0.5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>
        <v>1</v>
      </c>
      <c r="AW23" s="107">
        <f>IF(P23=0,"",IF(AV23=0,"",(AV23/P23)))</f>
        <v>0.25</v>
      </c>
      <c r="AX23" s="106">
        <v>1</v>
      </c>
      <c r="AY23" s="108">
        <f>IFERROR(AX23/AV23,"-")</f>
        <v>1</v>
      </c>
      <c r="AZ23" s="109">
        <v>3000</v>
      </c>
      <c r="BA23" s="110">
        <f>IFERROR(AZ23/AV23,"-")</f>
        <v>3000</v>
      </c>
      <c r="BB23" s="111">
        <v>1</v>
      </c>
      <c r="BC23" s="111"/>
      <c r="BD23" s="111"/>
      <c r="BE23" s="112">
        <v>1</v>
      </c>
      <c r="BF23" s="113">
        <f>IF(P23=0,"",IF(BE23=0,"",(BE23/P23)))</f>
        <v>0.25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1</v>
      </c>
      <c r="CP23" s="141">
        <v>3000</v>
      </c>
      <c r="CQ23" s="141">
        <v>3000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13.333333333333</v>
      </c>
      <c r="B24" s="203" t="s">
        <v>110</v>
      </c>
      <c r="C24" s="203" t="s">
        <v>111</v>
      </c>
      <c r="D24" s="203" t="s">
        <v>72</v>
      </c>
      <c r="E24" s="203"/>
      <c r="F24" s="203" t="s">
        <v>64</v>
      </c>
      <c r="G24" s="203" t="s">
        <v>112</v>
      </c>
      <c r="H24" s="90" t="s">
        <v>83</v>
      </c>
      <c r="I24" s="90" t="s">
        <v>113</v>
      </c>
      <c r="J24" s="188">
        <v>75000</v>
      </c>
      <c r="K24" s="81">
        <v>3</v>
      </c>
      <c r="L24" s="81">
        <v>0</v>
      </c>
      <c r="M24" s="81">
        <v>10</v>
      </c>
      <c r="N24" s="91">
        <v>1</v>
      </c>
      <c r="O24" s="92">
        <v>0</v>
      </c>
      <c r="P24" s="93">
        <f>N24+O24</f>
        <v>1</v>
      </c>
      <c r="Q24" s="82">
        <f>IFERROR(P24/M24,"-")</f>
        <v>0.1</v>
      </c>
      <c r="R24" s="81">
        <v>1</v>
      </c>
      <c r="S24" s="81">
        <v>0</v>
      </c>
      <c r="T24" s="82">
        <f>IFERROR(S24/(O24+P24),"-")</f>
        <v>0</v>
      </c>
      <c r="U24" s="182">
        <f>IFERROR(J24/SUM(P24:P25),"-")</f>
        <v>12500</v>
      </c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>
        <f>SUM(X24:X25)-SUM(J24:J25)</f>
        <v>925000</v>
      </c>
      <c r="AB24" s="85">
        <f>SUM(X24:X25)/SUM(J24:J25)</f>
        <v>13.333333333333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1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114</v>
      </c>
      <c r="C25" s="203"/>
      <c r="D25" s="203"/>
      <c r="E25" s="203"/>
      <c r="F25" s="203" t="s">
        <v>69</v>
      </c>
      <c r="G25" s="203"/>
      <c r="H25" s="90"/>
      <c r="I25" s="90"/>
      <c r="J25" s="188"/>
      <c r="K25" s="81">
        <v>26</v>
      </c>
      <c r="L25" s="81">
        <v>19</v>
      </c>
      <c r="M25" s="81">
        <v>7</v>
      </c>
      <c r="N25" s="91">
        <v>5</v>
      </c>
      <c r="O25" s="92">
        <v>0</v>
      </c>
      <c r="P25" s="93">
        <f>N25+O25</f>
        <v>5</v>
      </c>
      <c r="Q25" s="82">
        <f>IFERROR(P25/M25,"-")</f>
        <v>0.71428571428571</v>
      </c>
      <c r="R25" s="81">
        <v>1</v>
      </c>
      <c r="S25" s="81">
        <v>1</v>
      </c>
      <c r="T25" s="82">
        <f>IFERROR(S25/(O25+P25),"-")</f>
        <v>0.2</v>
      </c>
      <c r="U25" s="182"/>
      <c r="V25" s="84">
        <v>1</v>
      </c>
      <c r="W25" s="82">
        <f>IF(P25=0,"-",V25/P25)</f>
        <v>0.2</v>
      </c>
      <c r="X25" s="186">
        <v>1000000</v>
      </c>
      <c r="Y25" s="187">
        <f>IFERROR(X25/P25,"-")</f>
        <v>200000</v>
      </c>
      <c r="Z25" s="187">
        <f>IFERROR(X25/V25,"-")</f>
        <v>1000000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>
        <v>1</v>
      </c>
      <c r="AW25" s="107">
        <f>IF(P25=0,"",IF(AV25=0,"",(AV25/P25)))</f>
        <v>0.2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>
        <v>3</v>
      </c>
      <c r="BF25" s="113">
        <f>IF(P25=0,"",IF(BE25=0,"",(BE25/P25)))</f>
        <v>0.6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>
        <v>1</v>
      </c>
      <c r="BX25" s="127">
        <f>IF(P25=0,"",IF(BW25=0,"",(BW25/P25)))</f>
        <v>0.2</v>
      </c>
      <c r="BY25" s="128">
        <v>1</v>
      </c>
      <c r="BZ25" s="129">
        <f>IFERROR(BY25/BW25,"-")</f>
        <v>1</v>
      </c>
      <c r="CA25" s="130">
        <v>1000000</v>
      </c>
      <c r="CB25" s="131">
        <f>IFERROR(CA25/BW25,"-")</f>
        <v>1000000</v>
      </c>
      <c r="CC25" s="132"/>
      <c r="CD25" s="132"/>
      <c r="CE25" s="132">
        <v>1</v>
      </c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1000000</v>
      </c>
      <c r="CQ25" s="141">
        <v>1000000</v>
      </c>
      <c r="CR25" s="141"/>
      <c r="CS25" s="142" t="str">
        <f>IF(AND(CQ25=0,CR25=0),"",IF(AND(CQ25&lt;=100000,CR25&lt;=100000),"",IF(CQ25/CP25&gt;0.7,"男高",IF(CR25/CP25&gt;0.7,"女高",""))))</f>
        <v>男高</v>
      </c>
    </row>
    <row r="26" spans="1:98">
      <c r="A26" s="30"/>
      <c r="B26" s="87"/>
      <c r="C26" s="88"/>
      <c r="D26" s="88"/>
      <c r="E26" s="88"/>
      <c r="F26" s="89"/>
      <c r="G26" s="90"/>
      <c r="H26" s="90"/>
      <c r="I26" s="90"/>
      <c r="J26" s="192"/>
      <c r="K26" s="34"/>
      <c r="L26" s="34"/>
      <c r="M26" s="31"/>
      <c r="N26" s="23"/>
      <c r="O26" s="23"/>
      <c r="P26" s="23"/>
      <c r="Q26" s="33"/>
      <c r="R26" s="32"/>
      <c r="S26" s="23"/>
      <c r="T26" s="32"/>
      <c r="U26" s="183"/>
      <c r="V26" s="25"/>
      <c r="W26" s="25"/>
      <c r="X26" s="189"/>
      <c r="Y26" s="189"/>
      <c r="Z26" s="189"/>
      <c r="AA26" s="189"/>
      <c r="AB26" s="33"/>
      <c r="AC26" s="59"/>
      <c r="AD26" s="63"/>
      <c r="AE26" s="64"/>
      <c r="AF26" s="63"/>
      <c r="AG26" s="67"/>
      <c r="AH26" s="68"/>
      <c r="AI26" s="69"/>
      <c r="AJ26" s="70"/>
      <c r="AK26" s="70"/>
      <c r="AL26" s="70"/>
      <c r="AM26" s="63"/>
      <c r="AN26" s="64"/>
      <c r="AO26" s="63"/>
      <c r="AP26" s="67"/>
      <c r="AQ26" s="68"/>
      <c r="AR26" s="69"/>
      <c r="AS26" s="70"/>
      <c r="AT26" s="70"/>
      <c r="AU26" s="70"/>
      <c r="AV26" s="63"/>
      <c r="AW26" s="64"/>
      <c r="AX26" s="63"/>
      <c r="AY26" s="67"/>
      <c r="AZ26" s="68"/>
      <c r="BA26" s="69"/>
      <c r="BB26" s="70"/>
      <c r="BC26" s="70"/>
      <c r="BD26" s="70"/>
      <c r="BE26" s="63"/>
      <c r="BF26" s="64"/>
      <c r="BG26" s="63"/>
      <c r="BH26" s="67"/>
      <c r="BI26" s="68"/>
      <c r="BJ26" s="69"/>
      <c r="BK26" s="70"/>
      <c r="BL26" s="70"/>
      <c r="BM26" s="70"/>
      <c r="BN26" s="65"/>
      <c r="BO26" s="66"/>
      <c r="BP26" s="63"/>
      <c r="BQ26" s="67"/>
      <c r="BR26" s="68"/>
      <c r="BS26" s="69"/>
      <c r="BT26" s="70"/>
      <c r="BU26" s="70"/>
      <c r="BV26" s="70"/>
      <c r="BW26" s="65"/>
      <c r="BX26" s="66"/>
      <c r="BY26" s="63"/>
      <c r="BZ26" s="67"/>
      <c r="CA26" s="68"/>
      <c r="CB26" s="69"/>
      <c r="CC26" s="70"/>
      <c r="CD26" s="70"/>
      <c r="CE26" s="70"/>
      <c r="CF26" s="65"/>
      <c r="CG26" s="66"/>
      <c r="CH26" s="63"/>
      <c r="CI26" s="67"/>
      <c r="CJ26" s="68"/>
      <c r="CK26" s="69"/>
      <c r="CL26" s="70"/>
      <c r="CM26" s="70"/>
      <c r="CN26" s="70"/>
      <c r="CO26" s="71"/>
      <c r="CP26" s="68"/>
      <c r="CQ26" s="68"/>
      <c r="CR26" s="68"/>
      <c r="CS26" s="72"/>
    </row>
    <row r="27" spans="1:98">
      <c r="A27" s="30"/>
      <c r="B27" s="37"/>
      <c r="C27" s="21"/>
      <c r="D27" s="21"/>
      <c r="E27" s="21"/>
      <c r="F27" s="22"/>
      <c r="G27" s="36"/>
      <c r="H27" s="36"/>
      <c r="I27" s="75"/>
      <c r="J27" s="193"/>
      <c r="K27" s="34"/>
      <c r="L27" s="34"/>
      <c r="M27" s="31"/>
      <c r="N27" s="23"/>
      <c r="O27" s="23"/>
      <c r="P27" s="23"/>
      <c r="Q27" s="33"/>
      <c r="R27" s="32"/>
      <c r="S27" s="23"/>
      <c r="T27" s="32"/>
      <c r="U27" s="183"/>
      <c r="V27" s="25"/>
      <c r="W27" s="25"/>
      <c r="X27" s="189"/>
      <c r="Y27" s="189"/>
      <c r="Z27" s="189"/>
      <c r="AA27" s="189"/>
      <c r="AB27" s="33"/>
      <c r="AC27" s="61"/>
      <c r="AD27" s="63"/>
      <c r="AE27" s="64"/>
      <c r="AF27" s="63"/>
      <c r="AG27" s="67"/>
      <c r="AH27" s="68"/>
      <c r="AI27" s="69"/>
      <c r="AJ27" s="70"/>
      <c r="AK27" s="70"/>
      <c r="AL27" s="70"/>
      <c r="AM27" s="63"/>
      <c r="AN27" s="64"/>
      <c r="AO27" s="63"/>
      <c r="AP27" s="67"/>
      <c r="AQ27" s="68"/>
      <c r="AR27" s="69"/>
      <c r="AS27" s="70"/>
      <c r="AT27" s="70"/>
      <c r="AU27" s="70"/>
      <c r="AV27" s="63"/>
      <c r="AW27" s="64"/>
      <c r="AX27" s="63"/>
      <c r="AY27" s="67"/>
      <c r="AZ27" s="68"/>
      <c r="BA27" s="69"/>
      <c r="BB27" s="70"/>
      <c r="BC27" s="70"/>
      <c r="BD27" s="70"/>
      <c r="BE27" s="63"/>
      <c r="BF27" s="64"/>
      <c r="BG27" s="63"/>
      <c r="BH27" s="67"/>
      <c r="BI27" s="68"/>
      <c r="BJ27" s="69"/>
      <c r="BK27" s="70"/>
      <c r="BL27" s="70"/>
      <c r="BM27" s="70"/>
      <c r="BN27" s="65"/>
      <c r="BO27" s="66"/>
      <c r="BP27" s="63"/>
      <c r="BQ27" s="67"/>
      <c r="BR27" s="68"/>
      <c r="BS27" s="69"/>
      <c r="BT27" s="70"/>
      <c r="BU27" s="70"/>
      <c r="BV27" s="70"/>
      <c r="BW27" s="65"/>
      <c r="BX27" s="66"/>
      <c r="BY27" s="63"/>
      <c r="BZ27" s="67"/>
      <c r="CA27" s="68"/>
      <c r="CB27" s="69"/>
      <c r="CC27" s="70"/>
      <c r="CD27" s="70"/>
      <c r="CE27" s="70"/>
      <c r="CF27" s="65"/>
      <c r="CG27" s="66"/>
      <c r="CH27" s="63"/>
      <c r="CI27" s="67"/>
      <c r="CJ27" s="68"/>
      <c r="CK27" s="69"/>
      <c r="CL27" s="70"/>
      <c r="CM27" s="70"/>
      <c r="CN27" s="70"/>
      <c r="CO27" s="71"/>
      <c r="CP27" s="68"/>
      <c r="CQ27" s="68"/>
      <c r="CR27" s="68"/>
      <c r="CS27" s="72"/>
    </row>
    <row r="28" spans="1:98">
      <c r="A28" s="19">
        <f>AB28</f>
        <v>3.4644194756554</v>
      </c>
      <c r="B28" s="39"/>
      <c r="C28" s="39"/>
      <c r="D28" s="39"/>
      <c r="E28" s="39"/>
      <c r="F28" s="39"/>
      <c r="G28" s="40" t="s">
        <v>115</v>
      </c>
      <c r="H28" s="40"/>
      <c r="I28" s="40"/>
      <c r="J28" s="190">
        <f>SUM(J6:J27)</f>
        <v>534000</v>
      </c>
      <c r="K28" s="41">
        <f>SUM(K6:K27)</f>
        <v>299</v>
      </c>
      <c r="L28" s="41">
        <f>SUM(L6:L27)</f>
        <v>125</v>
      </c>
      <c r="M28" s="41">
        <f>SUM(M6:M27)</f>
        <v>297</v>
      </c>
      <c r="N28" s="41">
        <f>SUM(N6:N27)</f>
        <v>67</v>
      </c>
      <c r="O28" s="41">
        <f>SUM(O6:O27)</f>
        <v>0</v>
      </c>
      <c r="P28" s="41">
        <f>SUM(P6:P27)</f>
        <v>67</v>
      </c>
      <c r="Q28" s="42">
        <f>IFERROR(P28/M28,"-")</f>
        <v>0.22558922558923</v>
      </c>
      <c r="R28" s="78">
        <f>SUM(R6:R27)</f>
        <v>27</v>
      </c>
      <c r="S28" s="78">
        <f>SUM(S6:S27)</f>
        <v>17</v>
      </c>
      <c r="T28" s="42">
        <f>IFERROR(R28/P28,"-")</f>
        <v>0.40298507462687</v>
      </c>
      <c r="U28" s="184">
        <f>IFERROR(J28/P28,"-")</f>
        <v>7970.1492537313</v>
      </c>
      <c r="V28" s="44">
        <f>SUM(V6:V27)</f>
        <v>17</v>
      </c>
      <c r="W28" s="42">
        <f>IFERROR(V28/P28,"-")</f>
        <v>0.25373134328358</v>
      </c>
      <c r="X28" s="190">
        <f>SUM(X6:X27)</f>
        <v>1850000</v>
      </c>
      <c r="Y28" s="190">
        <f>IFERROR(X28/P28,"-")</f>
        <v>27611.940298507</v>
      </c>
      <c r="Z28" s="190">
        <f>IFERROR(X28/V28,"-")</f>
        <v>108823.52941176</v>
      </c>
      <c r="AA28" s="190">
        <f>X28-J28</f>
        <v>1316000</v>
      </c>
      <c r="AB28" s="47">
        <f>X28/J28</f>
        <v>3.4644194756554</v>
      </c>
      <c r="AC28" s="60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116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117</v>
      </c>
      <c r="C6" s="203" t="s">
        <v>118</v>
      </c>
      <c r="D6" s="203" t="s">
        <v>119</v>
      </c>
      <c r="E6" s="203" t="s">
        <v>120</v>
      </c>
      <c r="F6" s="203" t="s">
        <v>64</v>
      </c>
      <c r="G6" s="203" t="s">
        <v>121</v>
      </c>
      <c r="H6" s="90" t="s">
        <v>122</v>
      </c>
      <c r="I6" s="90" t="s">
        <v>88</v>
      </c>
      <c r="J6" s="188">
        <v>65000</v>
      </c>
      <c r="K6" s="81">
        <v>2</v>
      </c>
      <c r="L6" s="81">
        <v>0</v>
      </c>
      <c r="M6" s="81">
        <v>23</v>
      </c>
      <c r="N6" s="91">
        <v>1</v>
      </c>
      <c r="O6" s="92">
        <v>0</v>
      </c>
      <c r="P6" s="93">
        <f>N6+O6</f>
        <v>1</v>
      </c>
      <c r="Q6" s="82">
        <f>IFERROR(P6/M6,"-")</f>
        <v>0.043478260869565</v>
      </c>
      <c r="R6" s="81">
        <v>0</v>
      </c>
      <c r="S6" s="81">
        <v>1</v>
      </c>
      <c r="T6" s="82">
        <f>IFERROR(S6/(O6+P6),"-")</f>
        <v>1</v>
      </c>
      <c r="U6" s="182">
        <f>IFERROR(J6/SUM(P6:P7),"-")</f>
        <v>5000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-65000</v>
      </c>
      <c r="AB6" s="85">
        <f>SUM(X6:X7)/SUM(J6:J7)</f>
        <v>0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123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66</v>
      </c>
      <c r="L7" s="81">
        <v>45</v>
      </c>
      <c r="M7" s="81">
        <v>19</v>
      </c>
      <c r="N7" s="91">
        <v>11</v>
      </c>
      <c r="O7" s="92">
        <v>1</v>
      </c>
      <c r="P7" s="93">
        <f>N7+O7</f>
        <v>12</v>
      </c>
      <c r="Q7" s="82">
        <f>IFERROR(P7/M7,"-")</f>
        <v>0.63157894736842</v>
      </c>
      <c r="R7" s="81">
        <v>0</v>
      </c>
      <c r="S7" s="81">
        <v>3</v>
      </c>
      <c r="T7" s="82">
        <f>IFERROR(S7/(O7+P7),"-")</f>
        <v>0.23076923076923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0.083333333333333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4</v>
      </c>
      <c r="BF7" s="113">
        <f>IF(P7=0,"",IF(BE7=0,"",(BE7/P7)))</f>
        <v>0.33333333333333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4</v>
      </c>
      <c r="BO7" s="120">
        <f>IF(P7=0,"",IF(BN7=0,"",(BN7/P7)))</f>
        <v>0.33333333333333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0.16666666666667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0.083333333333333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0.66153846153846</v>
      </c>
      <c r="B8" s="203" t="s">
        <v>124</v>
      </c>
      <c r="C8" s="203" t="s">
        <v>125</v>
      </c>
      <c r="D8" s="203" t="s">
        <v>119</v>
      </c>
      <c r="E8" s="203" t="s">
        <v>126</v>
      </c>
      <c r="F8" s="203" t="s">
        <v>64</v>
      </c>
      <c r="G8" s="203" t="s">
        <v>127</v>
      </c>
      <c r="H8" s="90" t="s">
        <v>128</v>
      </c>
      <c r="I8" s="90" t="s">
        <v>129</v>
      </c>
      <c r="J8" s="188">
        <v>65000</v>
      </c>
      <c r="K8" s="81">
        <v>1</v>
      </c>
      <c r="L8" s="81">
        <v>0</v>
      </c>
      <c r="M8" s="81">
        <v>12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>
        <f>IFERROR(J8/SUM(P8:P9),"-")</f>
        <v>5416.6666666667</v>
      </c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>
        <f>SUM(X8:X9)-SUM(J8:J9)</f>
        <v>-22000</v>
      </c>
      <c r="AB8" s="85">
        <f>SUM(X8:X9)/SUM(J8:J9)</f>
        <v>0.66153846153846</v>
      </c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130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53</v>
      </c>
      <c r="L9" s="81">
        <v>44</v>
      </c>
      <c r="M9" s="81">
        <v>23</v>
      </c>
      <c r="N9" s="91">
        <v>12</v>
      </c>
      <c r="O9" s="92">
        <v>0</v>
      </c>
      <c r="P9" s="93">
        <f>N9+O9</f>
        <v>12</v>
      </c>
      <c r="Q9" s="82">
        <f>IFERROR(P9/M9,"-")</f>
        <v>0.52173913043478</v>
      </c>
      <c r="R9" s="81">
        <v>2</v>
      </c>
      <c r="S9" s="81">
        <v>4</v>
      </c>
      <c r="T9" s="82">
        <f>IFERROR(S9/(O9+P9),"-")</f>
        <v>0.33333333333333</v>
      </c>
      <c r="U9" s="182"/>
      <c r="V9" s="84">
        <v>2</v>
      </c>
      <c r="W9" s="82">
        <f>IF(P9=0,"-",V9/P9)</f>
        <v>0.16666666666667</v>
      </c>
      <c r="X9" s="186">
        <v>43000</v>
      </c>
      <c r="Y9" s="187">
        <f>IFERROR(X9/P9,"-")</f>
        <v>3583.3333333333</v>
      </c>
      <c r="Z9" s="187">
        <f>IFERROR(X9/V9,"-")</f>
        <v>21500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4</v>
      </c>
      <c r="AN9" s="101">
        <f>IF(P9=0,"",IF(AM9=0,"",(AM9/P9)))</f>
        <v>0.33333333333333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0.083333333333333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</v>
      </c>
      <c r="BF9" s="113">
        <f>IF(P9=0,"",IF(BE9=0,"",(BE9/P9)))</f>
        <v>0.083333333333333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0.16666666666667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3</v>
      </c>
      <c r="BX9" s="127">
        <f>IF(P9=0,"",IF(BW9=0,"",(BW9/P9)))</f>
        <v>0.25</v>
      </c>
      <c r="BY9" s="128">
        <v>1</v>
      </c>
      <c r="BZ9" s="129">
        <f>IFERROR(BY9/BW9,"-")</f>
        <v>0.33333333333333</v>
      </c>
      <c r="CA9" s="130">
        <v>38000</v>
      </c>
      <c r="CB9" s="131">
        <f>IFERROR(CA9/BW9,"-")</f>
        <v>12666.666666667</v>
      </c>
      <c r="CC9" s="132"/>
      <c r="CD9" s="132"/>
      <c r="CE9" s="132">
        <v>1</v>
      </c>
      <c r="CF9" s="133">
        <v>1</v>
      </c>
      <c r="CG9" s="134">
        <f>IF(P9=0,"",IF(CF9=0,"",(CF9/P9)))</f>
        <v>0.083333333333333</v>
      </c>
      <c r="CH9" s="135">
        <v>1</v>
      </c>
      <c r="CI9" s="136">
        <f>IFERROR(CH9/CF9,"-")</f>
        <v>1</v>
      </c>
      <c r="CJ9" s="137">
        <v>5000</v>
      </c>
      <c r="CK9" s="138">
        <f>IFERROR(CJ9/CF9,"-")</f>
        <v>5000</v>
      </c>
      <c r="CL9" s="139">
        <v>1</v>
      </c>
      <c r="CM9" s="139"/>
      <c r="CN9" s="139"/>
      <c r="CO9" s="140">
        <v>2</v>
      </c>
      <c r="CP9" s="141">
        <v>43000</v>
      </c>
      <c r="CQ9" s="141">
        <v>38000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0.15384615384615</v>
      </c>
      <c r="B10" s="203" t="s">
        <v>131</v>
      </c>
      <c r="C10" s="203" t="s">
        <v>118</v>
      </c>
      <c r="D10" s="203" t="s">
        <v>119</v>
      </c>
      <c r="E10" s="203" t="s">
        <v>132</v>
      </c>
      <c r="F10" s="203" t="s">
        <v>64</v>
      </c>
      <c r="G10" s="203" t="s">
        <v>133</v>
      </c>
      <c r="H10" s="90" t="s">
        <v>122</v>
      </c>
      <c r="I10" s="90" t="s">
        <v>134</v>
      </c>
      <c r="J10" s="188">
        <v>65000</v>
      </c>
      <c r="K10" s="81">
        <v>4</v>
      </c>
      <c r="L10" s="81">
        <v>0</v>
      </c>
      <c r="M10" s="81">
        <v>18</v>
      </c>
      <c r="N10" s="91">
        <v>0</v>
      </c>
      <c r="O10" s="92">
        <v>0</v>
      </c>
      <c r="P10" s="93">
        <f>N10+O10</f>
        <v>0</v>
      </c>
      <c r="Q10" s="82">
        <f>IFERROR(P10/M10,"-")</f>
        <v>0</v>
      </c>
      <c r="R10" s="81">
        <v>0</v>
      </c>
      <c r="S10" s="81">
        <v>0</v>
      </c>
      <c r="T10" s="82" t="str">
        <f>IFERROR(S10/(O10+P10),"-")</f>
        <v>-</v>
      </c>
      <c r="U10" s="182">
        <f>IFERROR(J10/SUM(P10:P11),"-")</f>
        <v>6500</v>
      </c>
      <c r="V10" s="84">
        <v>0</v>
      </c>
      <c r="W10" s="82" t="str">
        <f>IF(P10=0,"-",V10/P10)</f>
        <v>-</v>
      </c>
      <c r="X10" s="186">
        <v>0</v>
      </c>
      <c r="Y10" s="187" t="str">
        <f>IFERROR(X10/P10,"-")</f>
        <v>-</v>
      </c>
      <c r="Z10" s="187" t="str">
        <f>IFERROR(X10/V10,"-")</f>
        <v>-</v>
      </c>
      <c r="AA10" s="188">
        <f>SUM(X10:X11)-SUM(J10:J11)</f>
        <v>-55000</v>
      </c>
      <c r="AB10" s="85">
        <f>SUM(X10:X11)/SUM(J10:J11)</f>
        <v>0.15384615384615</v>
      </c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135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69</v>
      </c>
      <c r="L11" s="81">
        <v>42</v>
      </c>
      <c r="M11" s="81">
        <v>33</v>
      </c>
      <c r="N11" s="91">
        <v>10</v>
      </c>
      <c r="O11" s="92">
        <v>0</v>
      </c>
      <c r="P11" s="93">
        <f>N11+O11</f>
        <v>10</v>
      </c>
      <c r="Q11" s="82">
        <f>IFERROR(P11/M11,"-")</f>
        <v>0.3030303030303</v>
      </c>
      <c r="R11" s="81">
        <v>3</v>
      </c>
      <c r="S11" s="81">
        <v>4</v>
      </c>
      <c r="T11" s="82">
        <f>IFERROR(S11/(O11+P11),"-")</f>
        <v>0.4</v>
      </c>
      <c r="U11" s="182"/>
      <c r="V11" s="84">
        <v>1</v>
      </c>
      <c r="W11" s="82">
        <f>IF(P11=0,"-",V11/P11)</f>
        <v>0.1</v>
      </c>
      <c r="X11" s="186">
        <v>10000</v>
      </c>
      <c r="Y11" s="187">
        <f>IFERROR(X11/P11,"-")</f>
        <v>1000</v>
      </c>
      <c r="Z11" s="187">
        <f>IFERROR(X11/V11,"-")</f>
        <v>10000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0.1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2</v>
      </c>
      <c r="AW11" s="107">
        <f>IF(P11=0,"",IF(AV11=0,"",(AV11/P11)))</f>
        <v>0.2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2</v>
      </c>
      <c r="BF11" s="113">
        <f>IF(P11=0,"",IF(BE11=0,"",(BE11/P11)))</f>
        <v>0.2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2</v>
      </c>
      <c r="BO11" s="120">
        <f>IF(P11=0,"",IF(BN11=0,"",(BN11/P11)))</f>
        <v>0.2</v>
      </c>
      <c r="BP11" s="121">
        <v>1</v>
      </c>
      <c r="BQ11" s="122">
        <f>IFERROR(BP11/BN11,"-")</f>
        <v>0.5</v>
      </c>
      <c r="BR11" s="123">
        <v>10000</v>
      </c>
      <c r="BS11" s="124">
        <f>IFERROR(BR11/BN11,"-")</f>
        <v>5000</v>
      </c>
      <c r="BT11" s="125"/>
      <c r="BU11" s="125">
        <v>1</v>
      </c>
      <c r="BV11" s="125"/>
      <c r="BW11" s="126">
        <v>3</v>
      </c>
      <c r="BX11" s="127">
        <f>IF(P11=0,"",IF(BW11=0,"",(BW11/P11)))</f>
        <v>0.3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10000</v>
      </c>
      <c r="CQ11" s="141">
        <v>10000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0.046153846153846</v>
      </c>
      <c r="B12" s="203" t="s">
        <v>136</v>
      </c>
      <c r="C12" s="203" t="s">
        <v>137</v>
      </c>
      <c r="D12" s="203" t="s">
        <v>119</v>
      </c>
      <c r="E12" s="203" t="s">
        <v>138</v>
      </c>
      <c r="F12" s="203" t="s">
        <v>64</v>
      </c>
      <c r="G12" s="203" t="s">
        <v>139</v>
      </c>
      <c r="H12" s="90" t="s">
        <v>140</v>
      </c>
      <c r="I12" s="90" t="s">
        <v>113</v>
      </c>
      <c r="J12" s="188">
        <v>65000</v>
      </c>
      <c r="K12" s="81">
        <v>2</v>
      </c>
      <c r="L12" s="81">
        <v>0</v>
      </c>
      <c r="M12" s="81">
        <v>5</v>
      </c>
      <c r="N12" s="91">
        <v>0</v>
      </c>
      <c r="O12" s="92">
        <v>0</v>
      </c>
      <c r="P12" s="93">
        <f>N12+O12</f>
        <v>0</v>
      </c>
      <c r="Q12" s="82">
        <f>IFERROR(P12/M12,"-")</f>
        <v>0</v>
      </c>
      <c r="R12" s="81">
        <v>0</v>
      </c>
      <c r="S12" s="81">
        <v>0</v>
      </c>
      <c r="T12" s="82" t="str">
        <f>IFERROR(S12/(O12+P12),"-")</f>
        <v>-</v>
      </c>
      <c r="U12" s="182">
        <f>IFERROR(J12/SUM(P12:P13),"-")</f>
        <v>5416.6666666667</v>
      </c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>
        <f>SUM(X12:X13)-SUM(J12:J13)</f>
        <v>-62000</v>
      </c>
      <c r="AB12" s="85">
        <f>SUM(X12:X13)/SUM(J12:J13)</f>
        <v>0.046153846153846</v>
      </c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141</v>
      </c>
      <c r="C13" s="203"/>
      <c r="D13" s="203"/>
      <c r="E13" s="203"/>
      <c r="F13" s="203" t="s">
        <v>69</v>
      </c>
      <c r="G13" s="203"/>
      <c r="H13" s="90"/>
      <c r="I13" s="90"/>
      <c r="J13" s="188"/>
      <c r="K13" s="81">
        <v>37</v>
      </c>
      <c r="L13" s="81">
        <v>28</v>
      </c>
      <c r="M13" s="81">
        <v>12</v>
      </c>
      <c r="N13" s="91">
        <v>12</v>
      </c>
      <c r="O13" s="92">
        <v>0</v>
      </c>
      <c r="P13" s="93">
        <f>N13+O13</f>
        <v>12</v>
      </c>
      <c r="Q13" s="82">
        <f>IFERROR(P13/M13,"-")</f>
        <v>1</v>
      </c>
      <c r="R13" s="81">
        <v>4</v>
      </c>
      <c r="S13" s="81">
        <v>0</v>
      </c>
      <c r="T13" s="82">
        <f>IFERROR(S13/(O13+P13),"-")</f>
        <v>0</v>
      </c>
      <c r="U13" s="182"/>
      <c r="V13" s="84">
        <v>1</v>
      </c>
      <c r="W13" s="82">
        <f>IF(P13=0,"-",V13/P13)</f>
        <v>0.083333333333333</v>
      </c>
      <c r="X13" s="186">
        <v>3000</v>
      </c>
      <c r="Y13" s="187">
        <f>IFERROR(X13/P13,"-")</f>
        <v>250</v>
      </c>
      <c r="Z13" s="187">
        <f>IFERROR(X13/V13,"-")</f>
        <v>3000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0.083333333333333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2</v>
      </c>
      <c r="AW13" s="107">
        <f>IF(P13=0,"",IF(AV13=0,"",(AV13/P13)))</f>
        <v>0.16666666666667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2</v>
      </c>
      <c r="BF13" s="113">
        <f>IF(P13=0,"",IF(BE13=0,"",(BE13/P13)))</f>
        <v>0.16666666666667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3</v>
      </c>
      <c r="BO13" s="120">
        <f>IF(P13=0,"",IF(BN13=0,"",(BN13/P13)))</f>
        <v>0.25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2</v>
      </c>
      <c r="BX13" s="127">
        <f>IF(P13=0,"",IF(BW13=0,"",(BW13/P13)))</f>
        <v>0.16666666666667</v>
      </c>
      <c r="BY13" s="128">
        <v>1</v>
      </c>
      <c r="BZ13" s="129">
        <f>IFERROR(BY13/BW13,"-")</f>
        <v>0.5</v>
      </c>
      <c r="CA13" s="130">
        <v>3000</v>
      </c>
      <c r="CB13" s="131">
        <f>IFERROR(CA13/BW13,"-")</f>
        <v>1500</v>
      </c>
      <c r="CC13" s="132">
        <v>1</v>
      </c>
      <c r="CD13" s="132"/>
      <c r="CE13" s="132"/>
      <c r="CF13" s="133">
        <v>2</v>
      </c>
      <c r="CG13" s="134">
        <f>IF(P13=0,"",IF(CF13=0,"",(CF13/P13)))</f>
        <v>0.16666666666667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1</v>
      </c>
      <c r="CP13" s="141">
        <v>3000</v>
      </c>
      <c r="CQ13" s="141">
        <v>3000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0.21538461538462</v>
      </c>
      <c r="B16" s="39"/>
      <c r="C16" s="39"/>
      <c r="D16" s="39"/>
      <c r="E16" s="39"/>
      <c r="F16" s="39"/>
      <c r="G16" s="40" t="s">
        <v>142</v>
      </c>
      <c r="H16" s="40"/>
      <c r="I16" s="40"/>
      <c r="J16" s="190">
        <f>SUM(J6:J15)</f>
        <v>260000</v>
      </c>
      <c r="K16" s="41">
        <f>SUM(K6:K15)</f>
        <v>234</v>
      </c>
      <c r="L16" s="41">
        <f>SUM(L6:L15)</f>
        <v>159</v>
      </c>
      <c r="M16" s="41">
        <f>SUM(M6:M15)</f>
        <v>145</v>
      </c>
      <c r="N16" s="41">
        <f>SUM(N6:N15)</f>
        <v>46</v>
      </c>
      <c r="O16" s="41">
        <f>SUM(O6:O15)</f>
        <v>1</v>
      </c>
      <c r="P16" s="41">
        <f>SUM(P6:P15)</f>
        <v>47</v>
      </c>
      <c r="Q16" s="42">
        <f>IFERROR(P16/M16,"-")</f>
        <v>0.32413793103448</v>
      </c>
      <c r="R16" s="78">
        <f>SUM(R6:R15)</f>
        <v>9</v>
      </c>
      <c r="S16" s="78">
        <f>SUM(S6:S15)</f>
        <v>12</v>
      </c>
      <c r="T16" s="42">
        <f>IFERROR(R16/P16,"-")</f>
        <v>0.19148936170213</v>
      </c>
      <c r="U16" s="184">
        <f>IFERROR(J16/P16,"-")</f>
        <v>5531.914893617</v>
      </c>
      <c r="V16" s="44">
        <f>SUM(V6:V15)</f>
        <v>4</v>
      </c>
      <c r="W16" s="42">
        <f>IFERROR(V16/P16,"-")</f>
        <v>0.085106382978723</v>
      </c>
      <c r="X16" s="190">
        <f>SUM(X6:X15)</f>
        <v>56000</v>
      </c>
      <c r="Y16" s="190">
        <f>IFERROR(X16/P16,"-")</f>
        <v>1191.4893617021</v>
      </c>
      <c r="Z16" s="190">
        <f>IFERROR(X16/V16,"-")</f>
        <v>14000</v>
      </c>
      <c r="AA16" s="190">
        <f>X16-J16</f>
        <v>-204000</v>
      </c>
      <c r="AB16" s="47">
        <f>X16/J16</f>
        <v>0.21538461538462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