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<sst xmlns="http://schemas.openxmlformats.org/spreadsheetml/2006/main" uniqueCount="111">
  <si>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</si>
  <si>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</si>
  <si>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</si>
  <si>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</si>
  <si>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</si>
  <si>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</si>
  <si>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</si>
  <si>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</si>
  <si>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</si>
  <si>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</si>
  <si>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</si>
  <si>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</si>
  <si>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</si>
  <si>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</si>
  <si>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</si>
  <si>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</si>
  <si>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</si>
  <si>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</si>
  <si>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</si>
  <si>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</si>
  <si>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</si>
  <si>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</si>
  <si>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</si>
  <si>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</si>
  <si>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</si>
  <si>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</si>
  <si>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</si>
  <si>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</si>
  <si>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</si>
  <si>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</si>
  <si>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</si>
  <si>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</si>
  <si>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</si>
  <si>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</si>
  <si>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</si>
  <si>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</si>
  <si>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</si>
  <si>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</si>
  <si>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</si>
  <si>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</si>
  <si>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</si>
  <si>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</si>
  <si>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</si>
  <si>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</si>
  <si>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</si>
  <si>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</si>
  <si>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</si>
  <si>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</si>
  <si>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</si>
  <si>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</si>
  <si>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</si>
  <si>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</si>
  <si>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</si>
  <si>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</si>
  <si>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</si>
  <si>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</si>
  <si>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</si>
  <si>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</si>
  <si>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</si>
  <si>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</si>
  <si>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</si>
  <si>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ak084</t>
  </si>
  <si>
    <t>大洋図書</t>
  </si>
  <si>
    <t>1P＋コウジ漫画</t>
  </si>
  <si>
    <t>lp02</t>
  </si>
  <si>
    <t>金のEX　NEO</t>
  </si>
  <si>
    <t>表4　4C1P</t>
  </si>
  <si>
    <t>8月08日(木)</t>
  </si>
  <si>
    <t>ak085</t>
  </si>
  <si>
    <t>空電</t>
  </si>
  <si>
    <t>ak086</t>
  </si>
  <si>
    <t>コアマガジン</t>
  </si>
  <si>
    <t>2Pスポーツ新聞_v01_どきどき(エロ)</t>
  </si>
  <si>
    <t>実話BUNKAタブー</t>
  </si>
  <si>
    <t>4C2P</t>
  </si>
  <si>
    <t>8月16日(金)</t>
  </si>
  <si>
    <t>ak087</t>
  </si>
  <si>
    <t>ak088</t>
  </si>
  <si>
    <t>ガイドワークス</t>
  </si>
  <si>
    <t>パチンコ必勝ガイド極上MIX HYPER</t>
  </si>
  <si>
    <t>8月28日(水)</t>
  </si>
  <si>
    <t>ak089</t>
  </si>
  <si>
    <t>雑誌 TOTAL</t>
  </si>
  <si>
    <t>●DVD 広告</t>
  </si>
  <si>
    <t>pk219</t>
  </si>
  <si>
    <t>インフォメディア</t>
  </si>
  <si>
    <t>DVD漫画たかし</t>
  </si>
  <si>
    <t>B5、書店売、1249円、2万部</t>
  </si>
  <si>
    <t>恥辱にイキ乱れる敏感妻!</t>
  </si>
  <si>
    <t>DVD袋裏1C+コンテンツ枠</t>
  </si>
  <si>
    <t>8月07日(水)</t>
  </si>
  <si>
    <t>pk220</t>
  </si>
  <si>
    <t>pk221</t>
  </si>
  <si>
    <t>A4、書店売、2000円、2万部</t>
  </si>
  <si>
    <t>ああっ凄くいぃ…炎のドスケベ母子相姦!</t>
  </si>
  <si>
    <t>8月21日(水)</t>
  </si>
  <si>
    <t>pk222</t>
  </si>
  <si>
    <t>pk223</t>
  </si>
  <si>
    <t>ダイアプレス</t>
  </si>
  <si>
    <t>書店売</t>
  </si>
  <si>
    <t>ロシアの妖精</t>
  </si>
  <si>
    <t>DVD袋表4C</t>
  </si>
  <si>
    <t>8月26日(月)</t>
  </si>
  <si>
    <t>pk224</t>
  </si>
  <si>
    <t>pk225</t>
  </si>
  <si>
    <t>メディアックス</t>
  </si>
  <si>
    <t>A4、書店売</t>
  </si>
  <si>
    <t>しろうと美人妻中出し地下DVD36時間　愛とSEX、生姦と中出し</t>
  </si>
  <si>
    <t>DVD貼付け面4C1/2P</t>
  </si>
  <si>
    <t>pk226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</si>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</sst>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235000</v>
      </c>
      <c r="E6" s="81">
        <v>102</v>
      </c>
      <c r="F6" s="81">
        <v>50</v>
      </c>
      <c r="G6" s="81">
        <v>138</v>
      </c>
      <c r="H6" s="91">
        <v>28</v>
      </c>
      <c r="I6" s="92">
        <v>1</v>
      </c>
      <c r="J6" s="145">
        <f>H6+I6</f>
        <v>29</v>
      </c>
      <c r="K6" s="82">
        <f>IFERROR(J6/G6,"-")</f>
        <v>0.21014492753623</v>
      </c>
      <c r="L6" s="81">
        <v>6</v>
      </c>
      <c r="M6" s="81">
        <v>5</v>
      </c>
      <c r="N6" s="82">
        <f>IFERROR(L6/J6,"-")</f>
        <v>0.20689655172414</v>
      </c>
      <c r="O6" s="83">
        <f>IFERROR(D6/J6,"-")</f>
        <v>8103.4482758621</v>
      </c>
      <c r="P6" s="84">
        <v>6</v>
      </c>
      <c r="Q6" s="82">
        <f>IFERROR(P6/J6,"-")</f>
        <v>0.20689655172414</v>
      </c>
      <c r="R6" s="200">
        <v>1119000</v>
      </c>
      <c r="S6" s="201">
        <f>IFERROR(R6/J6,"-")</f>
        <v>38586.206896552</v>
      </c>
      <c r="T6" s="201">
        <f>IFERROR(R6/P6,"-")</f>
        <v>186500</v>
      </c>
      <c r="U6" s="195">
        <f>IFERROR(R6-D6,"-")</f>
        <v>884000</v>
      </c>
      <c r="V6" s="85">
        <f>R6/D6</f>
        <v>4.7617021276596</v>
      </c>
      <c r="W6" s="79"/>
      <c r="X6" s="144"/>
    </row>
    <row r="7" spans="1:24">
      <c r="A7" s="80"/>
      <c r="B7" s="86" t="s">
        <v>24</v>
      </c>
      <c r="C7" s="86">
        <v>8</v>
      </c>
      <c r="D7" s="195">
        <v>260000</v>
      </c>
      <c r="E7" s="81">
        <v>337</v>
      </c>
      <c r="F7" s="81">
        <v>263</v>
      </c>
      <c r="G7" s="81">
        <v>148</v>
      </c>
      <c r="H7" s="91">
        <v>94</v>
      </c>
      <c r="I7" s="92">
        <v>5</v>
      </c>
      <c r="J7" s="145">
        <f>H7+I7</f>
        <v>99</v>
      </c>
      <c r="K7" s="82">
        <f>IFERROR(J7/G7,"-")</f>
        <v>0.66891891891892</v>
      </c>
      <c r="L7" s="81">
        <v>21</v>
      </c>
      <c r="M7" s="81">
        <v>24</v>
      </c>
      <c r="N7" s="82">
        <f>IFERROR(L7/J7,"-")</f>
        <v>0.21212121212121</v>
      </c>
      <c r="O7" s="83">
        <f>IFERROR(D7/J7,"-")</f>
        <v>2626.2626262626</v>
      </c>
      <c r="P7" s="84">
        <v>9</v>
      </c>
      <c r="Q7" s="82">
        <f>IFERROR(P7/J7,"-")</f>
        <v>0.090909090909091</v>
      </c>
      <c r="R7" s="200">
        <v>459000</v>
      </c>
      <c r="S7" s="201">
        <f>IFERROR(R7/J7,"-")</f>
        <v>4636.3636363636</v>
      </c>
      <c r="T7" s="201">
        <f>IFERROR(R7/P7,"-")</f>
        <v>51000</v>
      </c>
      <c r="U7" s="195">
        <f>IFERROR(R7-D7,"-")</f>
        <v>199000</v>
      </c>
      <c r="V7" s="85">
        <f>R7/D7</f>
        <v>1.7653846153846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495000</v>
      </c>
      <c r="E10" s="41">
        <f>SUM(E6:E8)</f>
        <v>439</v>
      </c>
      <c r="F10" s="41">
        <f>SUM(F6:F8)</f>
        <v>313</v>
      </c>
      <c r="G10" s="41">
        <f>SUM(G6:G8)</f>
        <v>286</v>
      </c>
      <c r="H10" s="41">
        <f>SUM(H6:H8)</f>
        <v>122</v>
      </c>
      <c r="I10" s="41">
        <f>SUM(I6:I8)</f>
        <v>6</v>
      </c>
      <c r="J10" s="41">
        <f>SUM(J6:J8)</f>
        <v>128</v>
      </c>
      <c r="K10" s="42">
        <f>IFERROR(J10/G10,"-")</f>
        <v>0.44755244755245</v>
      </c>
      <c r="L10" s="78">
        <f>SUM(L6:L8)</f>
        <v>27</v>
      </c>
      <c r="M10" s="78">
        <f>SUM(M6:M8)</f>
        <v>29</v>
      </c>
      <c r="N10" s="42">
        <f>IFERROR(L10/J10,"-")</f>
        <v>0.2109375</v>
      </c>
      <c r="O10" s="43">
        <f>IFERROR(D10/J10,"-")</f>
        <v>3867.1875</v>
      </c>
      <c r="P10" s="44">
        <f>SUM(P6:P8)</f>
        <v>15</v>
      </c>
      <c r="Q10" s="42">
        <f>IFERROR(P10/J10,"-")</f>
        <v>0.1171875</v>
      </c>
      <c r="R10" s="45">
        <f>SUM(R6:R8)</f>
        <v>1578000</v>
      </c>
      <c r="S10" s="45">
        <f>IFERROR(R10/J10,"-")</f>
        <v>12328.125</v>
      </c>
      <c r="T10" s="45">
        <f>IFERROR(R10/P10,"-")</f>
        <v>105200</v>
      </c>
      <c r="U10" s="46">
        <f>SUM(U6:U8)</f>
        <v>1083000</v>
      </c>
      <c r="V10" s="47">
        <f>IFERROR(R10/D10,"-")</f>
        <v>3.1878787878788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2.224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7</v>
      </c>
      <c r="L6" s="81">
        <v>0</v>
      </c>
      <c r="M6" s="81">
        <v>44</v>
      </c>
      <c r="N6" s="91">
        <v>3</v>
      </c>
      <c r="O6" s="92">
        <v>0</v>
      </c>
      <c r="P6" s="93">
        <f>N6+O6</f>
        <v>3</v>
      </c>
      <c r="Q6" s="82">
        <f>IFERROR(P6/M6,"-")</f>
        <v>0.068181818181818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25000</v>
      </c>
      <c r="V6" s="84">
        <v>1</v>
      </c>
      <c r="W6" s="82">
        <f>IF(P6=0,"-",V6/P6)</f>
        <v>0.33333333333333</v>
      </c>
      <c r="X6" s="186">
        <v>20000</v>
      </c>
      <c r="Y6" s="187">
        <f>IFERROR(X6/P6,"-")</f>
        <v>6666.6666666667</v>
      </c>
      <c r="Z6" s="187">
        <f>IFERROR(X6/V6,"-")</f>
        <v>20000</v>
      </c>
      <c r="AA6" s="188">
        <f>SUM(X6:X7)-SUM(J6:J7)</f>
        <v>153000</v>
      </c>
      <c r="AB6" s="85">
        <f>SUM(X6:X7)/SUM(J6:J7)</f>
        <v>2.224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0.66666666666667</v>
      </c>
      <c r="BP6" s="121">
        <v>1</v>
      </c>
      <c r="BQ6" s="122">
        <f>IFERROR(BP6/BN6,"-")</f>
        <v>0.5</v>
      </c>
      <c r="BR6" s="123">
        <v>20000</v>
      </c>
      <c r="BS6" s="124">
        <f>IFERROR(BR6/BN6,"-")</f>
        <v>10000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20000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</v>
      </c>
      <c r="L7" s="81">
        <v>11</v>
      </c>
      <c r="M7" s="81">
        <v>1</v>
      </c>
      <c r="N7" s="91">
        <v>2</v>
      </c>
      <c r="O7" s="92">
        <v>0</v>
      </c>
      <c r="P7" s="93">
        <f>N7+O7</f>
        <v>2</v>
      </c>
      <c r="Q7" s="82">
        <f>IFERROR(P7/M7,"-")</f>
        <v>2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258000</v>
      </c>
      <c r="Y7" s="187">
        <f>IFERROR(X7/P7,"-")</f>
        <v>129000</v>
      </c>
      <c r="Z7" s="187">
        <f>IFERROR(X7/V7,"-")</f>
        <v>258000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0.5</v>
      </c>
      <c r="BP7" s="121">
        <v>1</v>
      </c>
      <c r="BQ7" s="122">
        <f>IFERROR(BP7/BN7,"-")</f>
        <v>1</v>
      </c>
      <c r="BR7" s="123">
        <v>258000</v>
      </c>
      <c r="BS7" s="124">
        <f>IFERROR(BR7/BN7,"-")</f>
        <v>258000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258000</v>
      </c>
      <c r="CQ7" s="141">
        <v>258000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15.109090909091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55000</v>
      </c>
      <c r="K8" s="81">
        <v>19</v>
      </c>
      <c r="L8" s="81">
        <v>0</v>
      </c>
      <c r="M8" s="81">
        <v>56</v>
      </c>
      <c r="N8" s="91">
        <v>11</v>
      </c>
      <c r="O8" s="92">
        <v>0</v>
      </c>
      <c r="P8" s="93">
        <f>N8+O8</f>
        <v>11</v>
      </c>
      <c r="Q8" s="82">
        <f>IFERROR(P8/M8,"-")</f>
        <v>0.19642857142857</v>
      </c>
      <c r="R8" s="81">
        <v>2</v>
      </c>
      <c r="S8" s="81">
        <v>3</v>
      </c>
      <c r="T8" s="82">
        <f>IFERROR(S8/(O8+P8),"-")</f>
        <v>0.27272727272727</v>
      </c>
      <c r="U8" s="182">
        <f>IFERROR(J8/SUM(P8:P9),"-")</f>
        <v>3055.5555555556</v>
      </c>
      <c r="V8" s="84">
        <v>2</v>
      </c>
      <c r="W8" s="82">
        <f>IF(P8=0,"-",V8/P8)</f>
        <v>0.18181818181818</v>
      </c>
      <c r="X8" s="186">
        <v>11000</v>
      </c>
      <c r="Y8" s="187">
        <f>IFERROR(X8/P8,"-")</f>
        <v>1000</v>
      </c>
      <c r="Z8" s="187">
        <f>IFERROR(X8/V8,"-")</f>
        <v>5500</v>
      </c>
      <c r="AA8" s="188">
        <f>SUM(X8:X9)-SUM(J8:J9)</f>
        <v>776000</v>
      </c>
      <c r="AB8" s="85">
        <f>SUM(X8:X9)/SUM(J8:J9)</f>
        <v>15.109090909091</v>
      </c>
      <c r="AC8" s="79"/>
      <c r="AD8" s="94">
        <v>1</v>
      </c>
      <c r="AE8" s="95">
        <f>IF(P8=0,"",IF(AD8=0,"",(AD8/P8)))</f>
        <v>0.090909090909091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0.36363636363636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0.18181818181818</v>
      </c>
      <c r="AX8" s="106">
        <v>1</v>
      </c>
      <c r="AY8" s="108">
        <f>IFERROR(AX8/AV8,"-")</f>
        <v>0.5</v>
      </c>
      <c r="AZ8" s="109">
        <v>3000</v>
      </c>
      <c r="BA8" s="110">
        <f>IFERROR(AZ8/AV8,"-")</f>
        <v>1500</v>
      </c>
      <c r="BB8" s="111">
        <v>1</v>
      </c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0.27272727272727</v>
      </c>
      <c r="BP8" s="121">
        <v>1</v>
      </c>
      <c r="BQ8" s="122">
        <f>IFERROR(BP8/BN8,"-")</f>
        <v>0.33333333333333</v>
      </c>
      <c r="BR8" s="123">
        <v>8000</v>
      </c>
      <c r="BS8" s="124">
        <f>IFERROR(BR8/BN8,"-")</f>
        <v>2666.6666666667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0.090909090909091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11000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16</v>
      </c>
      <c r="L9" s="81">
        <v>14</v>
      </c>
      <c r="M9" s="81">
        <v>12</v>
      </c>
      <c r="N9" s="91">
        <v>6</v>
      </c>
      <c r="O9" s="92">
        <v>1</v>
      </c>
      <c r="P9" s="93">
        <f>N9+O9</f>
        <v>7</v>
      </c>
      <c r="Q9" s="82">
        <f>IFERROR(P9/M9,"-")</f>
        <v>0.58333333333333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0.14285714285714</v>
      </c>
      <c r="X9" s="186">
        <v>820000</v>
      </c>
      <c r="Y9" s="187">
        <f>IFERROR(X9/P9,"-")</f>
        <v>117142.85714286</v>
      </c>
      <c r="Z9" s="187">
        <f>IFERROR(X9/V9,"-")</f>
        <v>820000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0.14285714285714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0.28571428571429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3</v>
      </c>
      <c r="BX9" s="127">
        <f>IF(P9=0,"",IF(BW9=0,"",(BW9/P9)))</f>
        <v>0.42857142857143</v>
      </c>
      <c r="BY9" s="128">
        <v>1</v>
      </c>
      <c r="BZ9" s="129">
        <f>IFERROR(BY9/BW9,"-")</f>
        <v>0.33333333333333</v>
      </c>
      <c r="CA9" s="130">
        <v>820000</v>
      </c>
      <c r="CB9" s="131">
        <f>IFERROR(CA9/BW9,"-")</f>
        <v>273333.33333333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820000</v>
      </c>
      <c r="CQ9" s="141">
        <v>820000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0.18181818181818</v>
      </c>
      <c r="B10" s="203" t="s">
        <v>77</v>
      </c>
      <c r="C10" s="203" t="s">
        <v>78</v>
      </c>
      <c r="D10" s="203"/>
      <c r="E10" s="203"/>
      <c r="F10" s="203" t="s">
        <v>64</v>
      </c>
      <c r="G10" s="203" t="s">
        <v>79</v>
      </c>
      <c r="H10" s="90" t="s">
        <v>74</v>
      </c>
      <c r="I10" s="90" t="s">
        <v>80</v>
      </c>
      <c r="J10" s="188">
        <v>55000</v>
      </c>
      <c r="K10" s="81">
        <v>4</v>
      </c>
      <c r="L10" s="81">
        <v>0</v>
      </c>
      <c r="M10" s="81">
        <v>18</v>
      </c>
      <c r="N10" s="91">
        <v>2</v>
      </c>
      <c r="O10" s="92">
        <v>0</v>
      </c>
      <c r="P10" s="93">
        <f>N10+O10</f>
        <v>2</v>
      </c>
      <c r="Q10" s="82">
        <f>IFERROR(P10/M10,"-")</f>
        <v>0.11111111111111</v>
      </c>
      <c r="R10" s="81">
        <v>0</v>
      </c>
      <c r="S10" s="81">
        <v>2</v>
      </c>
      <c r="T10" s="82">
        <f>IFERROR(S10/(O10+P10),"-")</f>
        <v>1</v>
      </c>
      <c r="U10" s="182">
        <f>IFERROR(J10/SUM(P10:P11),"-")</f>
        <v>9166.6666666667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-45000</v>
      </c>
      <c r="AB10" s="85">
        <f>SUM(X10:X11)/SUM(J10:J11)</f>
        <v>0.18181818181818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43</v>
      </c>
      <c r="L11" s="81">
        <v>25</v>
      </c>
      <c r="M11" s="81">
        <v>7</v>
      </c>
      <c r="N11" s="91">
        <v>4</v>
      </c>
      <c r="O11" s="92">
        <v>0</v>
      </c>
      <c r="P11" s="93">
        <f>N11+O11</f>
        <v>4</v>
      </c>
      <c r="Q11" s="82">
        <f>IFERROR(P11/M11,"-")</f>
        <v>0.57142857142857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10000</v>
      </c>
      <c r="Y11" s="187">
        <f>IFERROR(X11/P11,"-")</f>
        <v>2500</v>
      </c>
      <c r="Z11" s="187">
        <f>IFERROR(X11/V11,"-")</f>
        <v>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0.75</v>
      </c>
      <c r="BG11" s="112">
        <v>1</v>
      </c>
      <c r="BH11" s="114">
        <f>IFERROR(BG11/BE11,"-")</f>
        <v>0.33333333333333</v>
      </c>
      <c r="BI11" s="115">
        <v>10000</v>
      </c>
      <c r="BJ11" s="116">
        <f>IFERROR(BI11/BE11,"-")</f>
        <v>3333.3333333333</v>
      </c>
      <c r="BK11" s="117">
        <v>1</v>
      </c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10000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4.7617021276596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235000</v>
      </c>
      <c r="K14" s="41">
        <f>SUM(K6:K13)</f>
        <v>102</v>
      </c>
      <c r="L14" s="41">
        <f>SUM(L6:L13)</f>
        <v>50</v>
      </c>
      <c r="M14" s="41">
        <f>SUM(M6:M13)</f>
        <v>138</v>
      </c>
      <c r="N14" s="41">
        <f>SUM(N6:N13)</f>
        <v>28</v>
      </c>
      <c r="O14" s="41">
        <f>SUM(O6:O13)</f>
        <v>1</v>
      </c>
      <c r="P14" s="41">
        <f>SUM(P6:P13)</f>
        <v>29</v>
      </c>
      <c r="Q14" s="42">
        <f>IFERROR(P14/M14,"-")</f>
        <v>0.21014492753623</v>
      </c>
      <c r="R14" s="78">
        <f>SUM(R6:R13)</f>
        <v>6</v>
      </c>
      <c r="S14" s="78">
        <f>SUM(S6:S13)</f>
        <v>5</v>
      </c>
      <c r="T14" s="42">
        <f>IFERROR(R14/P14,"-")</f>
        <v>0.20689655172414</v>
      </c>
      <c r="U14" s="184">
        <f>IFERROR(J14/P14,"-")</f>
        <v>8103.4482758621</v>
      </c>
      <c r="V14" s="44">
        <f>SUM(V6:V13)</f>
        <v>6</v>
      </c>
      <c r="W14" s="42">
        <f>IFERROR(V14/P14,"-")</f>
        <v>0.20689655172414</v>
      </c>
      <c r="X14" s="190">
        <f>SUM(X6:X13)</f>
        <v>1119000</v>
      </c>
      <c r="Y14" s="190">
        <f>IFERROR(X14/P14,"-")</f>
        <v>38586.206896552</v>
      </c>
      <c r="Z14" s="190">
        <f>IFERROR(X14/V14,"-")</f>
        <v>186500</v>
      </c>
      <c r="AA14" s="190">
        <f>X14-J14</f>
        <v>884000</v>
      </c>
      <c r="AB14" s="47">
        <f>X14/J14</f>
        <v>4.7617021276596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0.16923076923077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64</v>
      </c>
      <c r="G6" s="203" t="s">
        <v>88</v>
      </c>
      <c r="H6" s="90" t="s">
        <v>89</v>
      </c>
      <c r="I6" s="90" t="s">
        <v>90</v>
      </c>
      <c r="J6" s="188">
        <v>65000</v>
      </c>
      <c r="K6" s="81">
        <v>1</v>
      </c>
      <c r="L6" s="81">
        <v>0</v>
      </c>
      <c r="M6" s="81">
        <v>12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4333.3333333333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-54000</v>
      </c>
      <c r="AB6" s="85">
        <f>SUM(X6:X7)/SUM(J6:J7)</f>
        <v>0.16923076923077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97</v>
      </c>
      <c r="L7" s="81">
        <v>76</v>
      </c>
      <c r="M7" s="81">
        <v>8</v>
      </c>
      <c r="N7" s="91">
        <v>13</v>
      </c>
      <c r="O7" s="92">
        <v>2</v>
      </c>
      <c r="P7" s="93">
        <f>N7+O7</f>
        <v>15</v>
      </c>
      <c r="Q7" s="82">
        <f>IFERROR(P7/M7,"-")</f>
        <v>1.875</v>
      </c>
      <c r="R7" s="81">
        <v>3</v>
      </c>
      <c r="S7" s="81">
        <v>3</v>
      </c>
      <c r="T7" s="82">
        <f>IFERROR(S7/(O7+P7),"-")</f>
        <v>0.17647058823529</v>
      </c>
      <c r="U7" s="182"/>
      <c r="V7" s="84">
        <v>1</v>
      </c>
      <c r="W7" s="82">
        <f>IF(P7=0,"-",V7/P7)</f>
        <v>0.066666666666667</v>
      </c>
      <c r="X7" s="186">
        <v>11000</v>
      </c>
      <c r="Y7" s="187">
        <f>IFERROR(X7/P7,"-")</f>
        <v>733.33333333333</v>
      </c>
      <c r="Z7" s="187">
        <f>IFERROR(X7/V7,"-")</f>
        <v>11000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0.066666666666667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0.26666666666667</v>
      </c>
      <c r="BG7" s="112">
        <v>1</v>
      </c>
      <c r="BH7" s="114">
        <f>IFERROR(BG7/BE7,"-")</f>
        <v>0.25</v>
      </c>
      <c r="BI7" s="115">
        <v>11000</v>
      </c>
      <c r="BJ7" s="116">
        <f>IFERROR(BI7/BE7,"-")</f>
        <v>2750</v>
      </c>
      <c r="BK7" s="117"/>
      <c r="BL7" s="117">
        <v>1</v>
      </c>
      <c r="BM7" s="117"/>
      <c r="BN7" s="119">
        <v>5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11000</v>
      </c>
      <c r="CQ7" s="141">
        <v>11000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0.47692307692308</v>
      </c>
      <c r="B8" s="203" t="s">
        <v>92</v>
      </c>
      <c r="C8" s="203" t="s">
        <v>85</v>
      </c>
      <c r="D8" s="203" t="s">
        <v>86</v>
      </c>
      <c r="E8" s="203" t="s">
        <v>93</v>
      </c>
      <c r="F8" s="203" t="s">
        <v>64</v>
      </c>
      <c r="G8" s="203" t="s">
        <v>94</v>
      </c>
      <c r="H8" s="90" t="s">
        <v>89</v>
      </c>
      <c r="I8" s="90" t="s">
        <v>95</v>
      </c>
      <c r="J8" s="188">
        <v>65000</v>
      </c>
      <c r="K8" s="81">
        <v>0</v>
      </c>
      <c r="L8" s="81">
        <v>0</v>
      </c>
      <c r="M8" s="81">
        <v>15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1805.5555555556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-34000</v>
      </c>
      <c r="AB8" s="85">
        <f>SUM(X8:X9)/SUM(J8:J9)</f>
        <v>0.47692307692308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105</v>
      </c>
      <c r="L9" s="81">
        <v>87</v>
      </c>
      <c r="M9" s="81">
        <v>58</v>
      </c>
      <c r="N9" s="91">
        <v>33</v>
      </c>
      <c r="O9" s="92">
        <v>3</v>
      </c>
      <c r="P9" s="93">
        <f>N9+O9</f>
        <v>36</v>
      </c>
      <c r="Q9" s="82">
        <f>IFERROR(P9/M9,"-")</f>
        <v>0.62068965517241</v>
      </c>
      <c r="R9" s="81">
        <v>7</v>
      </c>
      <c r="S9" s="81">
        <v>8</v>
      </c>
      <c r="T9" s="82">
        <f>IFERROR(S9/(O9+P9),"-")</f>
        <v>0.20512820512821</v>
      </c>
      <c r="U9" s="182"/>
      <c r="V9" s="84">
        <v>3</v>
      </c>
      <c r="W9" s="82">
        <f>IF(P9=0,"-",V9/P9)</f>
        <v>0.083333333333333</v>
      </c>
      <c r="X9" s="186">
        <v>31000</v>
      </c>
      <c r="Y9" s="187">
        <f>IFERROR(X9/P9,"-")</f>
        <v>861.11111111111</v>
      </c>
      <c r="Z9" s="187">
        <f>IFERROR(X9/V9,"-")</f>
        <v>10333.333333333</v>
      </c>
      <c r="AA9" s="188"/>
      <c r="AB9" s="85"/>
      <c r="AC9" s="79"/>
      <c r="AD9" s="94">
        <v>3</v>
      </c>
      <c r="AE9" s="95">
        <f>IF(P9=0,"",IF(AD9=0,"",(AD9/P9)))</f>
        <v>0.083333333333333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7</v>
      </c>
      <c r="AN9" s="101">
        <f>IF(P9=0,"",IF(AM9=0,"",(AM9/P9)))</f>
        <v>0.19444444444444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6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0.22222222222222</v>
      </c>
      <c r="BG9" s="112">
        <v>1</v>
      </c>
      <c r="BH9" s="114">
        <f>IFERROR(BG9/BE9,"-")</f>
        <v>0.125</v>
      </c>
      <c r="BI9" s="115">
        <v>3000</v>
      </c>
      <c r="BJ9" s="116">
        <f>IFERROR(BI9/BE9,"-")</f>
        <v>375</v>
      </c>
      <c r="BK9" s="117">
        <v>1</v>
      </c>
      <c r="BL9" s="117"/>
      <c r="BM9" s="117"/>
      <c r="BN9" s="119">
        <v>6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5</v>
      </c>
      <c r="BX9" s="127">
        <f>IF(P9=0,"",IF(BW9=0,"",(BW9/P9)))</f>
        <v>0.13888888888889</v>
      </c>
      <c r="BY9" s="128">
        <v>2</v>
      </c>
      <c r="BZ9" s="129">
        <f>IFERROR(BY9/BW9,"-")</f>
        <v>0.4</v>
      </c>
      <c r="CA9" s="130">
        <v>28000</v>
      </c>
      <c r="CB9" s="131">
        <f>IFERROR(CA9/BW9,"-")</f>
        <v>5600</v>
      </c>
      <c r="CC9" s="132">
        <v>1</v>
      </c>
      <c r="CD9" s="132"/>
      <c r="CE9" s="132">
        <v>1</v>
      </c>
      <c r="CF9" s="133">
        <v>1</v>
      </c>
      <c r="CG9" s="134">
        <f>IF(P9=0,"",IF(CF9=0,"",(CF9/P9)))</f>
        <v>0.027777777777778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31000</v>
      </c>
      <c r="CQ9" s="141">
        <v>23000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0.15384615384615</v>
      </c>
      <c r="B10" s="203" t="s">
        <v>97</v>
      </c>
      <c r="C10" s="203" t="s">
        <v>98</v>
      </c>
      <c r="D10" s="203" t="s">
        <v>86</v>
      </c>
      <c r="E10" s="203" t="s">
        <v>99</v>
      </c>
      <c r="F10" s="203" t="s">
        <v>64</v>
      </c>
      <c r="G10" s="203" t="s">
        <v>100</v>
      </c>
      <c r="H10" s="90" t="s">
        <v>101</v>
      </c>
      <c r="I10" s="90" t="s">
        <v>102</v>
      </c>
      <c r="J10" s="188">
        <v>65000</v>
      </c>
      <c r="K10" s="81">
        <v>5</v>
      </c>
      <c r="L10" s="81">
        <v>0</v>
      </c>
      <c r="M10" s="81">
        <v>30</v>
      </c>
      <c r="N10" s="91">
        <v>3</v>
      </c>
      <c r="O10" s="92">
        <v>0</v>
      </c>
      <c r="P10" s="93">
        <f>N10+O10</f>
        <v>3</v>
      </c>
      <c r="Q10" s="82">
        <f>IFERROR(P10/M10,"-")</f>
        <v>0.1</v>
      </c>
      <c r="R10" s="81">
        <v>0</v>
      </c>
      <c r="S10" s="81">
        <v>1</v>
      </c>
      <c r="T10" s="82">
        <f>IFERROR(S10/(O10+P10),"-")</f>
        <v>0.33333333333333</v>
      </c>
      <c r="U10" s="182">
        <f>IFERROR(J10/SUM(P10:P11),"-")</f>
        <v>2826.0869565217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-55000</v>
      </c>
      <c r="AB10" s="85">
        <f>SUM(X10:X11)/SUM(J10:J11)</f>
        <v>0.15384615384615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103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77</v>
      </c>
      <c r="L11" s="81">
        <v>56</v>
      </c>
      <c r="M11" s="81">
        <v>21</v>
      </c>
      <c r="N11" s="91">
        <v>20</v>
      </c>
      <c r="O11" s="92">
        <v>0</v>
      </c>
      <c r="P11" s="93">
        <f>N11+O11</f>
        <v>20</v>
      </c>
      <c r="Q11" s="82">
        <f>IFERROR(P11/M11,"-")</f>
        <v>0.95238095238095</v>
      </c>
      <c r="R11" s="81">
        <v>3</v>
      </c>
      <c r="S11" s="81">
        <v>5</v>
      </c>
      <c r="T11" s="82">
        <f>IFERROR(S11/(O11+P11),"-")</f>
        <v>0.25</v>
      </c>
      <c r="U11" s="182"/>
      <c r="V11" s="84">
        <v>1</v>
      </c>
      <c r="W11" s="82">
        <f>IF(P11=0,"-",V11/P11)</f>
        <v>0.05</v>
      </c>
      <c r="X11" s="186">
        <v>10000</v>
      </c>
      <c r="Y11" s="187">
        <f>IFERROR(X11/P11,"-")</f>
        <v>500</v>
      </c>
      <c r="Z11" s="187">
        <f>IFERROR(X11/V11,"-")</f>
        <v>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3</v>
      </c>
      <c r="AN11" s="101">
        <f>IF(P11=0,"",IF(AM11=0,"",(AM11/P11)))</f>
        <v>0.15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3</v>
      </c>
      <c r="AW11" s="107">
        <f>IF(P11=0,"",IF(AV11=0,"",(AV11/P11)))</f>
        <v>0.15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7</v>
      </c>
      <c r="BO11" s="120">
        <f>IF(P11=0,"",IF(BN11=0,"",(BN11/P11)))</f>
        <v>0.35</v>
      </c>
      <c r="BP11" s="121">
        <v>1</v>
      </c>
      <c r="BQ11" s="122">
        <f>IFERROR(BP11/BN11,"-")</f>
        <v>0.14285714285714</v>
      </c>
      <c r="BR11" s="123">
        <v>10000</v>
      </c>
      <c r="BS11" s="124">
        <f>IFERROR(BR11/BN11,"-")</f>
        <v>1428.5714285714</v>
      </c>
      <c r="BT11" s="125">
        <v>1</v>
      </c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0.05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10000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6.2615384615385</v>
      </c>
      <c r="B12" s="203" t="s">
        <v>104</v>
      </c>
      <c r="C12" s="203" t="s">
        <v>105</v>
      </c>
      <c r="D12" s="203" t="s">
        <v>86</v>
      </c>
      <c r="E12" s="203" t="s">
        <v>106</v>
      </c>
      <c r="F12" s="203" t="s">
        <v>64</v>
      </c>
      <c r="G12" s="203" t="s">
        <v>107</v>
      </c>
      <c r="H12" s="90" t="s">
        <v>108</v>
      </c>
      <c r="I12" s="90" t="s">
        <v>80</v>
      </c>
      <c r="J12" s="188">
        <v>65000</v>
      </c>
      <c r="K12" s="81">
        <v>1</v>
      </c>
      <c r="L12" s="81">
        <v>0</v>
      </c>
      <c r="M12" s="81">
        <v>2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2600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342000</v>
      </c>
      <c r="AB12" s="85">
        <f>SUM(X12:X13)/SUM(J12:J13)</f>
        <v>6.2615384615385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109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51</v>
      </c>
      <c r="L13" s="81">
        <v>44</v>
      </c>
      <c r="M13" s="81">
        <v>2</v>
      </c>
      <c r="N13" s="91">
        <v>25</v>
      </c>
      <c r="O13" s="92">
        <v>0</v>
      </c>
      <c r="P13" s="93">
        <f>N13+O13</f>
        <v>25</v>
      </c>
      <c r="Q13" s="82">
        <f>IFERROR(P13/M13,"-")</f>
        <v>12.5</v>
      </c>
      <c r="R13" s="81">
        <v>8</v>
      </c>
      <c r="S13" s="81">
        <v>7</v>
      </c>
      <c r="T13" s="82">
        <f>IFERROR(S13/(O13+P13),"-")</f>
        <v>0.28</v>
      </c>
      <c r="U13" s="182"/>
      <c r="V13" s="84">
        <v>4</v>
      </c>
      <c r="W13" s="82">
        <f>IF(P13=0,"-",V13/P13)</f>
        <v>0.16</v>
      </c>
      <c r="X13" s="186">
        <v>407000</v>
      </c>
      <c r="Y13" s="187">
        <f>IFERROR(X13/P13,"-")</f>
        <v>16280</v>
      </c>
      <c r="Z13" s="187">
        <f>IFERROR(X13/V13,"-")</f>
        <v>101750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5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3</v>
      </c>
      <c r="AW13" s="107">
        <f>IF(P13=0,"",IF(AV13=0,"",(AV13/P13)))</f>
        <v>0.12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5</v>
      </c>
      <c r="BF13" s="113">
        <f>IF(P13=0,"",IF(BE13=0,"",(BE13/P13)))</f>
        <v>0.2</v>
      </c>
      <c r="BG13" s="112">
        <v>1</v>
      </c>
      <c r="BH13" s="114">
        <f>IFERROR(BG13/BE13,"-")</f>
        <v>0.2</v>
      </c>
      <c r="BI13" s="115">
        <v>3000</v>
      </c>
      <c r="BJ13" s="116">
        <f>IFERROR(BI13/BE13,"-")</f>
        <v>600</v>
      </c>
      <c r="BK13" s="117">
        <v>1</v>
      </c>
      <c r="BL13" s="117"/>
      <c r="BM13" s="117"/>
      <c r="BN13" s="119">
        <v>8</v>
      </c>
      <c r="BO13" s="120">
        <f>IF(P13=0,"",IF(BN13=0,"",(BN13/P13)))</f>
        <v>0.32</v>
      </c>
      <c r="BP13" s="121">
        <v>1</v>
      </c>
      <c r="BQ13" s="122">
        <f>IFERROR(BP13/BN13,"-")</f>
        <v>0.125</v>
      </c>
      <c r="BR13" s="123">
        <v>15000</v>
      </c>
      <c r="BS13" s="124">
        <f>IFERROR(BR13/BN13,"-")</f>
        <v>1875</v>
      </c>
      <c r="BT13" s="125"/>
      <c r="BU13" s="125"/>
      <c r="BV13" s="125">
        <v>1</v>
      </c>
      <c r="BW13" s="126">
        <v>4</v>
      </c>
      <c r="BX13" s="127">
        <f>IF(P13=0,"",IF(BW13=0,"",(BW13/P13)))</f>
        <v>0.16</v>
      </c>
      <c r="BY13" s="128">
        <v>2</v>
      </c>
      <c r="BZ13" s="129">
        <f>IFERROR(BY13/BW13,"-")</f>
        <v>0.5</v>
      </c>
      <c r="CA13" s="130">
        <v>389000</v>
      </c>
      <c r="CB13" s="131">
        <f>IFERROR(CA13/BW13,"-")</f>
        <v>97250</v>
      </c>
      <c r="CC13" s="132"/>
      <c r="CD13" s="132"/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407000</v>
      </c>
      <c r="CQ13" s="141">
        <v>221000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1.7653846153846</v>
      </c>
      <c r="B16" s="39"/>
      <c r="C16" s="39"/>
      <c r="D16" s="39"/>
      <c r="E16" s="39"/>
      <c r="F16" s="39"/>
      <c r="G16" s="40" t="s">
        <v>110</v>
      </c>
      <c r="H16" s="40"/>
      <c r="I16" s="40"/>
      <c r="J16" s="190">
        <f>SUM(J6:J15)</f>
        <v>260000</v>
      </c>
      <c r="K16" s="41">
        <f>SUM(K6:K15)</f>
        <v>337</v>
      </c>
      <c r="L16" s="41">
        <f>SUM(L6:L15)</f>
        <v>263</v>
      </c>
      <c r="M16" s="41">
        <f>SUM(M6:M15)</f>
        <v>148</v>
      </c>
      <c r="N16" s="41">
        <f>SUM(N6:N15)</f>
        <v>94</v>
      </c>
      <c r="O16" s="41">
        <f>SUM(O6:O15)</f>
        <v>5</v>
      </c>
      <c r="P16" s="41">
        <f>SUM(P6:P15)</f>
        <v>99</v>
      </c>
      <c r="Q16" s="42">
        <f>IFERROR(P16/M16,"-")</f>
        <v>0.66891891891892</v>
      </c>
      <c r="R16" s="78">
        <f>SUM(R6:R15)</f>
        <v>21</v>
      </c>
      <c r="S16" s="78">
        <f>SUM(S6:S15)</f>
        <v>24</v>
      </c>
      <c r="T16" s="42">
        <f>IFERROR(R16/P16,"-")</f>
        <v>0.21212121212121</v>
      </c>
      <c r="U16" s="184">
        <f>IFERROR(J16/P16,"-")</f>
        <v>2626.2626262626</v>
      </c>
      <c r="V16" s="44">
        <f>SUM(V6:V15)</f>
        <v>9</v>
      </c>
      <c r="W16" s="42">
        <f>IFERROR(V16/P16,"-")</f>
        <v>0.090909090909091</v>
      </c>
      <c r="X16" s="190">
        <f>SUM(X6:X15)</f>
        <v>459000</v>
      </c>
      <c r="Y16" s="190">
        <f>IFERROR(X16/P16,"-")</f>
        <v>4636.3636363636</v>
      </c>
      <c r="Z16" s="190">
        <f>IFERROR(X16/V16,"-")</f>
        <v>51000</v>
      </c>
      <c r="AA16" s="190">
        <f>X16-J16</f>
        <v>199000</v>
      </c>
      <c r="AB16" s="47">
        <f>X16/J16</f>
        <v>1.7653846153846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