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<sst xmlns="http://schemas.openxmlformats.org/spreadsheetml/2006/main" uniqueCount="99">
  <si>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</si>
  <si>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</si>
  <si>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</si>
  <si>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</si>
  <si>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</si>
  <si>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</si>
  <si>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</si>
  <si>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</si>
  <si>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</si>
  <si>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</si>
  <si>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</si>
  <si>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</si>
  <si>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</si>
  <si>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</si>
  <si>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</si>
  <si>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</si>
  <si>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</si>
  <si>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</si>
  <si>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</si>
  <si>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</si>
  <si>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</si>
  <si>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</si>
  <si>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</si>
  <si>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</si>
  <si>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</si>
  <si>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</si>
  <si>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</si>
  <si>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</si>
  <si>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</si>
  <si>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</si>
  <si>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</si>
  <si>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</si>
  <si>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</si>
  <si>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</si>
  <si>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</si>
  <si>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</si>
  <si>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</si>
  <si>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</si>
  <si>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</si>
  <si>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</si>
  <si>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</si>
  <si>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</si>
  <si>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</si>
  <si>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</si>
  <si>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</si>
  <si>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</si>
  <si>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</si>
  <si>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</si>
  <si>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</si>
  <si>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</si>
  <si>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</si>
  <si>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</si>
  <si>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</si>
  <si>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</si>
  <si>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</si>
  <si>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</si>
  <si>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</si>
  <si>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</si>
  <si>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</si>
  <si>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</si>
  <si>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</si>
  <si>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ak082</t>
  </si>
  <si>
    <t>楽楽出版</t>
  </si>
  <si>
    <t>5Pセフレ確保(芦名ユリアさん）</t>
  </si>
  <si>
    <t>lp02</t>
  </si>
  <si>
    <t>EXCITING MAX!DELUXE 特別総集編2019夏</t>
  </si>
  <si>
    <t>1C5P</t>
  </si>
  <si>
    <t>7月31日(水)</t>
  </si>
  <si>
    <t>ak083</t>
  </si>
  <si>
    <t>空電</t>
  </si>
  <si>
    <t>雑誌 TOTAL</t>
  </si>
  <si>
    <t>●DVD 広告</t>
  </si>
  <si>
    <t>pk211</t>
  </si>
  <si>
    <t>ダイアプレス</t>
  </si>
  <si>
    <t>DVD漫画たかし</t>
  </si>
  <si>
    <t>B5、日版PB、700円</t>
  </si>
  <si>
    <t>美人妻のえげつない腰づかい</t>
  </si>
  <si>
    <t>DVD袋表4C</t>
  </si>
  <si>
    <t>7月04日(木)</t>
  </si>
  <si>
    <t>pk212</t>
  </si>
  <si>
    <t>pk213</t>
  </si>
  <si>
    <t>メディアックス</t>
  </si>
  <si>
    <t>A4、書店売、1944円</t>
  </si>
  <si>
    <t>中出し金髪地下DVD ファックファックファック9時間</t>
  </si>
  <si>
    <t>DVD貼付け面4C1/2P</t>
  </si>
  <si>
    <t>7月13日(土)</t>
  </si>
  <si>
    <t>pk214</t>
  </si>
  <si>
    <t>pk215</t>
  </si>
  <si>
    <t>A4、書店売、1500円</t>
  </si>
  <si>
    <t>しろうと美人妻中出し新作地下DVD9時間 性欲に負けて大破廉恥に!</t>
  </si>
  <si>
    <t>7月22日(月)</t>
  </si>
  <si>
    <t>pk216</t>
  </si>
  <si>
    <t>pk217</t>
  </si>
  <si>
    <t>一水社</t>
  </si>
  <si>
    <t>A4、CVSセブン以外、1500円</t>
  </si>
  <si>
    <t>中出しLOVELY素人妻 地下DVD9時間</t>
  </si>
  <si>
    <t>7月30日(火)</t>
  </si>
  <si>
    <t>pk218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</si>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</sst>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65000</v>
      </c>
      <c r="E6" s="81">
        <v>61</v>
      </c>
      <c r="F6" s="81">
        <v>26</v>
      </c>
      <c r="G6" s="81">
        <v>33</v>
      </c>
      <c r="H6" s="91">
        <v>14</v>
      </c>
      <c r="I6" s="92">
        <v>0</v>
      </c>
      <c r="J6" s="145">
        <f>H6+I6</f>
        <v>14</v>
      </c>
      <c r="K6" s="82">
        <f>IFERROR(J6/G6,"-")</f>
        <v>0.42424242424242</v>
      </c>
      <c r="L6" s="81">
        <v>5</v>
      </c>
      <c r="M6" s="81">
        <v>4</v>
      </c>
      <c r="N6" s="82">
        <f>IFERROR(L6/J6,"-")</f>
        <v>0.35714285714286</v>
      </c>
      <c r="O6" s="83">
        <f>IFERROR(D6/J6,"-")</f>
        <v>4642.8571428571</v>
      </c>
      <c r="P6" s="84">
        <v>3</v>
      </c>
      <c r="Q6" s="82">
        <f>IFERROR(P6/J6,"-")</f>
        <v>0.21428571428571</v>
      </c>
      <c r="R6" s="200">
        <v>29000</v>
      </c>
      <c r="S6" s="201">
        <f>IFERROR(R6/J6,"-")</f>
        <v>2071.4285714286</v>
      </c>
      <c r="T6" s="201">
        <f>IFERROR(R6/P6,"-")</f>
        <v>9666.6666666667</v>
      </c>
      <c r="U6" s="195">
        <f>IFERROR(R6-D6,"-")</f>
        <v>-36000</v>
      </c>
      <c r="V6" s="85">
        <f>R6/D6</f>
        <v>0.44615384615385</v>
      </c>
      <c r="W6" s="79"/>
      <c r="X6" s="144"/>
    </row>
    <row r="7" spans="1:24">
      <c r="A7" s="80"/>
      <c r="B7" s="86" t="s">
        <v>24</v>
      </c>
      <c r="C7" s="86">
        <v>8</v>
      </c>
      <c r="D7" s="195">
        <v>285000</v>
      </c>
      <c r="E7" s="81">
        <v>502</v>
      </c>
      <c r="F7" s="81">
        <v>249</v>
      </c>
      <c r="G7" s="81">
        <v>169</v>
      </c>
      <c r="H7" s="91">
        <v>89</v>
      </c>
      <c r="I7" s="92">
        <v>3</v>
      </c>
      <c r="J7" s="145">
        <f>H7+I7</f>
        <v>92</v>
      </c>
      <c r="K7" s="82">
        <f>IFERROR(J7/G7,"-")</f>
        <v>0.54437869822485</v>
      </c>
      <c r="L7" s="81">
        <v>18</v>
      </c>
      <c r="M7" s="81">
        <v>15</v>
      </c>
      <c r="N7" s="82">
        <f>IFERROR(L7/J7,"-")</f>
        <v>0.19565217391304</v>
      </c>
      <c r="O7" s="83">
        <f>IFERROR(D7/J7,"-")</f>
        <v>3097.8260869565</v>
      </c>
      <c r="P7" s="84">
        <v>7</v>
      </c>
      <c r="Q7" s="82">
        <f>IFERROR(P7/J7,"-")</f>
        <v>0.076086956521739</v>
      </c>
      <c r="R7" s="200">
        <v>535000</v>
      </c>
      <c r="S7" s="201">
        <f>IFERROR(R7/J7,"-")</f>
        <v>5815.2173913043</v>
      </c>
      <c r="T7" s="201">
        <f>IFERROR(R7/P7,"-")</f>
        <v>76428.571428571</v>
      </c>
      <c r="U7" s="195">
        <f>IFERROR(R7-D7,"-")</f>
        <v>250000</v>
      </c>
      <c r="V7" s="85">
        <f>R7/D7</f>
        <v>1.8771929824561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350000</v>
      </c>
      <c r="E10" s="41">
        <f>SUM(E6:E8)</f>
        <v>563</v>
      </c>
      <c r="F10" s="41">
        <f>SUM(F6:F8)</f>
        <v>275</v>
      </c>
      <c r="G10" s="41">
        <f>SUM(G6:G8)</f>
        <v>202</v>
      </c>
      <c r="H10" s="41">
        <f>SUM(H6:H8)</f>
        <v>103</v>
      </c>
      <c r="I10" s="41">
        <f>SUM(I6:I8)</f>
        <v>3</v>
      </c>
      <c r="J10" s="41">
        <f>SUM(J6:J8)</f>
        <v>106</v>
      </c>
      <c r="K10" s="42">
        <f>IFERROR(J10/G10,"-")</f>
        <v>0.52475247524752</v>
      </c>
      <c r="L10" s="78">
        <f>SUM(L6:L8)</f>
        <v>23</v>
      </c>
      <c r="M10" s="78">
        <f>SUM(M6:M8)</f>
        <v>19</v>
      </c>
      <c r="N10" s="42">
        <f>IFERROR(L10/J10,"-")</f>
        <v>0.21698113207547</v>
      </c>
      <c r="O10" s="43">
        <f>IFERROR(D10/J10,"-")</f>
        <v>3301.8867924528</v>
      </c>
      <c r="P10" s="44">
        <f>SUM(P6:P8)</f>
        <v>10</v>
      </c>
      <c r="Q10" s="42">
        <f>IFERROR(P10/J10,"-")</f>
        <v>0.094339622641509</v>
      </c>
      <c r="R10" s="45">
        <f>SUM(R6:R8)</f>
        <v>564000</v>
      </c>
      <c r="S10" s="45">
        <f>IFERROR(R10/J10,"-")</f>
        <v>5320.7547169811</v>
      </c>
      <c r="T10" s="45">
        <f>IFERROR(R10/P10,"-")</f>
        <v>56400</v>
      </c>
      <c r="U10" s="46">
        <f>SUM(U6:U8)</f>
        <v>214000</v>
      </c>
      <c r="V10" s="47">
        <f>IFERROR(R10/D10,"-")</f>
        <v>1.6114285714286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0.44615384615385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7</v>
      </c>
      <c r="L6" s="81">
        <v>0</v>
      </c>
      <c r="M6" s="81">
        <v>31</v>
      </c>
      <c r="N6" s="91">
        <v>3</v>
      </c>
      <c r="O6" s="92">
        <v>0</v>
      </c>
      <c r="P6" s="93">
        <f>N6+O6</f>
        <v>3</v>
      </c>
      <c r="Q6" s="82">
        <f>IFERROR(P6/M6,"-")</f>
        <v>0.096774193548387</v>
      </c>
      <c r="R6" s="81">
        <v>1</v>
      </c>
      <c r="S6" s="81">
        <v>1</v>
      </c>
      <c r="T6" s="82">
        <f>IFERROR(S6/(O6+P6),"-")</f>
        <v>0.33333333333333</v>
      </c>
      <c r="U6" s="182">
        <f>IFERROR(J6/SUM(P6:P7),"-")</f>
        <v>4642.8571428571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-36000</v>
      </c>
      <c r="AB6" s="85">
        <f>SUM(X6:X7)/SUM(J6:J7)</f>
        <v>0.44615384615385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0.66666666666667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54</v>
      </c>
      <c r="L7" s="81">
        <v>26</v>
      </c>
      <c r="M7" s="81">
        <v>2</v>
      </c>
      <c r="N7" s="91">
        <v>11</v>
      </c>
      <c r="O7" s="92">
        <v>0</v>
      </c>
      <c r="P7" s="93">
        <f>N7+O7</f>
        <v>11</v>
      </c>
      <c r="Q7" s="82">
        <f>IFERROR(P7/M7,"-")</f>
        <v>5.5</v>
      </c>
      <c r="R7" s="81">
        <v>4</v>
      </c>
      <c r="S7" s="81">
        <v>3</v>
      </c>
      <c r="T7" s="82">
        <f>IFERROR(S7/(O7+P7),"-")</f>
        <v>0.27272727272727</v>
      </c>
      <c r="U7" s="182"/>
      <c r="V7" s="84">
        <v>3</v>
      </c>
      <c r="W7" s="82">
        <f>IF(P7=0,"-",V7/P7)</f>
        <v>0.27272727272727</v>
      </c>
      <c r="X7" s="186">
        <v>29000</v>
      </c>
      <c r="Y7" s="187">
        <f>IFERROR(X7/P7,"-")</f>
        <v>2636.3636363636</v>
      </c>
      <c r="Z7" s="187">
        <f>IFERROR(X7/V7,"-")</f>
        <v>9666.6666666667</v>
      </c>
      <c r="AA7" s="188"/>
      <c r="AB7" s="85"/>
      <c r="AC7" s="79"/>
      <c r="AD7" s="94">
        <v>1</v>
      </c>
      <c r="AE7" s="95">
        <f>IF(P7=0,"",IF(AD7=0,"",(AD7/P7)))</f>
        <v>0.090909090909091</v>
      </c>
      <c r="AF7" s="94">
        <v>1</v>
      </c>
      <c r="AG7" s="96">
        <f>IFERROR(AF7/AD7,"-")</f>
        <v>1</v>
      </c>
      <c r="AH7" s="97">
        <v>3000</v>
      </c>
      <c r="AI7" s="98">
        <f>IFERROR(AH7/AD7,"-")</f>
        <v>3000</v>
      </c>
      <c r="AJ7" s="99">
        <v>1</v>
      </c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0.36363636363636</v>
      </c>
      <c r="BP7" s="121">
        <v>2</v>
      </c>
      <c r="BQ7" s="122">
        <f>IFERROR(BP7/BN7,"-")</f>
        <v>0.5</v>
      </c>
      <c r="BR7" s="123">
        <v>26000</v>
      </c>
      <c r="BS7" s="124">
        <f>IFERROR(BR7/BN7,"-")</f>
        <v>6500</v>
      </c>
      <c r="BT7" s="125">
        <v>1</v>
      </c>
      <c r="BU7" s="125"/>
      <c r="BV7" s="125">
        <v>1</v>
      </c>
      <c r="BW7" s="126">
        <v>1</v>
      </c>
      <c r="BX7" s="127">
        <f>IF(P7=0,"",IF(BW7=0,"",(BW7/P7)))</f>
        <v>0.090909090909091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0.090909090909091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29000</v>
      </c>
      <c r="CQ7" s="141">
        <v>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0.44615384615385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65000</v>
      </c>
      <c r="K10" s="41">
        <f>SUM(K6:K9)</f>
        <v>61</v>
      </c>
      <c r="L10" s="41">
        <f>SUM(L6:L9)</f>
        <v>26</v>
      </c>
      <c r="M10" s="41">
        <f>SUM(M6:M9)</f>
        <v>33</v>
      </c>
      <c r="N10" s="41">
        <f>SUM(N6:N9)</f>
        <v>14</v>
      </c>
      <c r="O10" s="41">
        <f>SUM(O6:O9)</f>
        <v>0</v>
      </c>
      <c r="P10" s="41">
        <f>SUM(P6:P9)</f>
        <v>14</v>
      </c>
      <c r="Q10" s="42">
        <f>IFERROR(P10/M10,"-")</f>
        <v>0.42424242424242</v>
      </c>
      <c r="R10" s="78">
        <f>SUM(R6:R9)</f>
        <v>5</v>
      </c>
      <c r="S10" s="78">
        <f>SUM(S6:S9)</f>
        <v>4</v>
      </c>
      <c r="T10" s="42">
        <f>IFERROR(R10/P10,"-")</f>
        <v>0.35714285714286</v>
      </c>
      <c r="U10" s="184">
        <f>IFERROR(J10/P10,"-")</f>
        <v>4642.8571428571</v>
      </c>
      <c r="V10" s="44">
        <f>SUM(V6:V9)</f>
        <v>3</v>
      </c>
      <c r="W10" s="42">
        <f>IFERROR(V10/P10,"-")</f>
        <v>0.21428571428571</v>
      </c>
      <c r="X10" s="190">
        <f>SUM(X6:X9)</f>
        <v>29000</v>
      </c>
      <c r="Y10" s="190">
        <f>IFERROR(X10/P10,"-")</f>
        <v>2071.4285714286</v>
      </c>
      <c r="Z10" s="190">
        <f>IFERROR(X10/V10,"-")</f>
        <v>9666.6666666667</v>
      </c>
      <c r="AA10" s="190">
        <f>X10-J10</f>
        <v>-36000</v>
      </c>
      <c r="AB10" s="47">
        <f>X10/J10</f>
        <v>0.44615384615385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6.6875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80000</v>
      </c>
      <c r="K6" s="81">
        <v>24</v>
      </c>
      <c r="L6" s="81">
        <v>0</v>
      </c>
      <c r="M6" s="81">
        <v>94</v>
      </c>
      <c r="N6" s="91">
        <v>9</v>
      </c>
      <c r="O6" s="92">
        <v>0</v>
      </c>
      <c r="P6" s="93">
        <f>N6+O6</f>
        <v>9</v>
      </c>
      <c r="Q6" s="82">
        <f>IFERROR(P6/M6,"-")</f>
        <v>0.095744680851064</v>
      </c>
      <c r="R6" s="81">
        <v>2</v>
      </c>
      <c r="S6" s="81">
        <v>2</v>
      </c>
      <c r="T6" s="82">
        <f>IFERROR(S6/(O6+P6),"-")</f>
        <v>0.22222222222222</v>
      </c>
      <c r="U6" s="182">
        <f>IFERROR(J6/SUM(P6:P7),"-")</f>
        <v>1860.4651162791</v>
      </c>
      <c r="V6" s="84">
        <v>1</v>
      </c>
      <c r="W6" s="82">
        <f>IF(P6=0,"-",V6/P6)</f>
        <v>0.11111111111111</v>
      </c>
      <c r="X6" s="186">
        <v>8000</v>
      </c>
      <c r="Y6" s="187">
        <f>IFERROR(X6/P6,"-")</f>
        <v>888.88888888889</v>
      </c>
      <c r="Z6" s="187">
        <f>IFERROR(X6/V6,"-")</f>
        <v>8000</v>
      </c>
      <c r="AA6" s="188">
        <f>SUM(X6:X7)-SUM(J6:J7)</f>
        <v>455000</v>
      </c>
      <c r="AB6" s="85">
        <f>SUM(X6:X7)/SUM(J6:J7)</f>
        <v>6.6875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0.22222222222222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0.44444444444444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0.22222222222222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0.11111111111111</v>
      </c>
      <c r="CH6" s="135">
        <v>1</v>
      </c>
      <c r="CI6" s="136">
        <f>IFERROR(CH6/CF6,"-")</f>
        <v>1</v>
      </c>
      <c r="CJ6" s="137">
        <v>8000</v>
      </c>
      <c r="CK6" s="138">
        <f>IFERROR(CJ6/CF6,"-")</f>
        <v>8000</v>
      </c>
      <c r="CL6" s="139"/>
      <c r="CM6" s="139">
        <v>1</v>
      </c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132</v>
      </c>
      <c r="L7" s="81">
        <v>87</v>
      </c>
      <c r="M7" s="81">
        <v>9</v>
      </c>
      <c r="N7" s="91">
        <v>31</v>
      </c>
      <c r="O7" s="92">
        <v>3</v>
      </c>
      <c r="P7" s="93">
        <f>N7+O7</f>
        <v>34</v>
      </c>
      <c r="Q7" s="82">
        <f>IFERROR(P7/M7,"-")</f>
        <v>3.7777777777778</v>
      </c>
      <c r="R7" s="81">
        <v>5</v>
      </c>
      <c r="S7" s="81">
        <v>7</v>
      </c>
      <c r="T7" s="82">
        <f>IFERROR(S7/(O7+P7),"-")</f>
        <v>0.18918918918919</v>
      </c>
      <c r="U7" s="182"/>
      <c r="V7" s="84">
        <v>6</v>
      </c>
      <c r="W7" s="82">
        <f>IF(P7=0,"-",V7/P7)</f>
        <v>0.17647058823529</v>
      </c>
      <c r="X7" s="186">
        <v>527000</v>
      </c>
      <c r="Y7" s="187">
        <f>IFERROR(X7/P7,"-")</f>
        <v>15500</v>
      </c>
      <c r="Z7" s="187">
        <f>IFERROR(X7/V7,"-")</f>
        <v>87833.333333333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0.058823529411765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0.14705882352941</v>
      </c>
      <c r="AX7" s="106">
        <v>1</v>
      </c>
      <c r="AY7" s="108">
        <f>IFERROR(AX7/AV7,"-")</f>
        <v>0.2</v>
      </c>
      <c r="AZ7" s="109">
        <v>10000</v>
      </c>
      <c r="BA7" s="110">
        <f>IFERROR(AZ7/AV7,"-")</f>
        <v>2000</v>
      </c>
      <c r="BB7" s="111"/>
      <c r="BC7" s="111">
        <v>1</v>
      </c>
      <c r="BD7" s="111"/>
      <c r="BE7" s="112">
        <v>11</v>
      </c>
      <c r="BF7" s="113">
        <f>IF(P7=0,"",IF(BE7=0,"",(BE7/P7)))</f>
        <v>0.32352941176471</v>
      </c>
      <c r="BG7" s="112">
        <v>1</v>
      </c>
      <c r="BH7" s="114">
        <f>IFERROR(BG7/BE7,"-")</f>
        <v>0.090909090909091</v>
      </c>
      <c r="BI7" s="115">
        <v>23000</v>
      </c>
      <c r="BJ7" s="116">
        <f>IFERROR(BI7/BE7,"-")</f>
        <v>2090.9090909091</v>
      </c>
      <c r="BK7" s="117"/>
      <c r="BL7" s="117"/>
      <c r="BM7" s="117">
        <v>1</v>
      </c>
      <c r="BN7" s="119">
        <v>11</v>
      </c>
      <c r="BO7" s="120">
        <f>IF(P7=0,"",IF(BN7=0,"",(BN7/P7)))</f>
        <v>0.32352941176471</v>
      </c>
      <c r="BP7" s="121">
        <v>2</v>
      </c>
      <c r="BQ7" s="122">
        <f>IFERROR(BP7/BN7,"-")</f>
        <v>0.18181818181818</v>
      </c>
      <c r="BR7" s="123">
        <v>13000</v>
      </c>
      <c r="BS7" s="124">
        <f>IFERROR(BR7/BN7,"-")</f>
        <v>1181.8181818182</v>
      </c>
      <c r="BT7" s="125">
        <v>1</v>
      </c>
      <c r="BU7" s="125">
        <v>1</v>
      </c>
      <c r="BV7" s="125"/>
      <c r="BW7" s="126">
        <v>5</v>
      </c>
      <c r="BX7" s="127">
        <f>IF(P7=0,"",IF(BW7=0,"",(BW7/P7)))</f>
        <v>0.14705882352941</v>
      </c>
      <c r="BY7" s="128">
        <v>2</v>
      </c>
      <c r="BZ7" s="129">
        <f>IFERROR(BY7/BW7,"-")</f>
        <v>0.4</v>
      </c>
      <c r="CA7" s="130">
        <v>481000</v>
      </c>
      <c r="CB7" s="131">
        <f>IFERROR(CA7/BW7,"-")</f>
        <v>96200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6</v>
      </c>
      <c r="CP7" s="141">
        <v>527000</v>
      </c>
      <c r="CQ7" s="141">
        <v>473000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80</v>
      </c>
      <c r="C8" s="203" t="s">
        <v>81</v>
      </c>
      <c r="D8" s="203" t="s">
        <v>74</v>
      </c>
      <c r="E8" s="203" t="s">
        <v>82</v>
      </c>
      <c r="F8" s="203" t="s">
        <v>64</v>
      </c>
      <c r="G8" s="203" t="s">
        <v>83</v>
      </c>
      <c r="H8" s="90" t="s">
        <v>84</v>
      </c>
      <c r="I8" s="204" t="s">
        <v>85</v>
      </c>
      <c r="J8" s="188">
        <v>65000</v>
      </c>
      <c r="K8" s="81">
        <v>2</v>
      </c>
      <c r="L8" s="81">
        <v>0</v>
      </c>
      <c r="M8" s="81">
        <v>20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3421.0526315789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-65000</v>
      </c>
      <c r="AB8" s="85">
        <f>SUM(X8:X9)/SUM(J8:J9)</f>
        <v>0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86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213</v>
      </c>
      <c r="L9" s="81">
        <v>63</v>
      </c>
      <c r="M9" s="81">
        <v>21</v>
      </c>
      <c r="N9" s="91">
        <v>19</v>
      </c>
      <c r="O9" s="92">
        <v>0</v>
      </c>
      <c r="P9" s="93">
        <f>N9+O9</f>
        <v>19</v>
      </c>
      <c r="Q9" s="82">
        <f>IFERROR(P9/M9,"-")</f>
        <v>0.9047619047619</v>
      </c>
      <c r="R9" s="81">
        <v>3</v>
      </c>
      <c r="S9" s="81">
        <v>3</v>
      </c>
      <c r="T9" s="82">
        <f>IFERROR(S9/(O9+P9),"-")</f>
        <v>0.15789473684211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>
        <v>1</v>
      </c>
      <c r="AE9" s="95">
        <f>IF(P9=0,"",IF(AD9=0,"",(AD9/P9)))</f>
        <v>0.052631578947368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0.052631578947368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0.10526315789474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0.36842105263158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0.15789473684211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0.21052631578947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0.052631578947368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87</v>
      </c>
      <c r="C10" s="203" t="s">
        <v>81</v>
      </c>
      <c r="D10" s="203" t="s">
        <v>74</v>
      </c>
      <c r="E10" s="203" t="s">
        <v>88</v>
      </c>
      <c r="F10" s="203" t="s">
        <v>64</v>
      </c>
      <c r="G10" s="203" t="s">
        <v>89</v>
      </c>
      <c r="H10" s="90" t="s">
        <v>84</v>
      </c>
      <c r="I10" s="90" t="s">
        <v>90</v>
      </c>
      <c r="J10" s="188">
        <v>65000</v>
      </c>
      <c r="K10" s="81">
        <v>0</v>
      </c>
      <c r="L10" s="81">
        <v>0</v>
      </c>
      <c r="M10" s="81">
        <v>2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IFERROR(J10/SUM(P10:P11),"-")</f>
        <v>5416.6666666667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SUM(X10:X11)-SUM(J10:J11)</f>
        <v>-65000</v>
      </c>
      <c r="AB10" s="85">
        <f>SUM(X10:X11)/SUM(J10:J11)</f>
        <v>0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91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52</v>
      </c>
      <c r="L11" s="81">
        <v>41</v>
      </c>
      <c r="M11" s="81">
        <v>3</v>
      </c>
      <c r="N11" s="91">
        <v>12</v>
      </c>
      <c r="O11" s="92">
        <v>0</v>
      </c>
      <c r="P11" s="93">
        <f>N11+O11</f>
        <v>12</v>
      </c>
      <c r="Q11" s="82">
        <f>IFERROR(P11/M11,"-")</f>
        <v>4</v>
      </c>
      <c r="R11" s="81">
        <v>2</v>
      </c>
      <c r="S11" s="81">
        <v>2</v>
      </c>
      <c r="T11" s="82">
        <f>IFERROR(S11/(O11+P11),"-")</f>
        <v>0.16666666666667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0.083333333333333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5</v>
      </c>
      <c r="AW11" s="107">
        <f>IF(P11=0,"",IF(AV11=0,"",(AV11/P11)))</f>
        <v>0.41666666666667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0.083333333333333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0.41666666666667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92</v>
      </c>
      <c r="C12" s="203" t="s">
        <v>93</v>
      </c>
      <c r="D12" s="203" t="s">
        <v>74</v>
      </c>
      <c r="E12" s="203" t="s">
        <v>94</v>
      </c>
      <c r="F12" s="203" t="s">
        <v>64</v>
      </c>
      <c r="G12" s="203" t="s">
        <v>95</v>
      </c>
      <c r="H12" s="90" t="s">
        <v>84</v>
      </c>
      <c r="I12" s="90" t="s">
        <v>96</v>
      </c>
      <c r="J12" s="188">
        <v>75000</v>
      </c>
      <c r="K12" s="81">
        <v>1</v>
      </c>
      <c r="L12" s="81">
        <v>0</v>
      </c>
      <c r="M12" s="81">
        <v>5</v>
      </c>
      <c r="N12" s="91">
        <v>1</v>
      </c>
      <c r="O12" s="92">
        <v>0</v>
      </c>
      <c r="P12" s="93">
        <f>N12+O12</f>
        <v>1</v>
      </c>
      <c r="Q12" s="82">
        <f>IFERROR(P12/M12,"-")</f>
        <v>0.2</v>
      </c>
      <c r="R12" s="81">
        <v>1</v>
      </c>
      <c r="S12" s="81">
        <v>0</v>
      </c>
      <c r="T12" s="82">
        <f>IFERROR(S12/(O12+P12),"-")</f>
        <v>0</v>
      </c>
      <c r="U12" s="182">
        <f>IFERROR(J12/SUM(P12:P13),"-")</f>
        <v>4166.6666666667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-75000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97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78</v>
      </c>
      <c r="L13" s="81">
        <v>58</v>
      </c>
      <c r="M13" s="81">
        <v>15</v>
      </c>
      <c r="N13" s="91">
        <v>17</v>
      </c>
      <c r="O13" s="92">
        <v>0</v>
      </c>
      <c r="P13" s="93">
        <f>N13+O13</f>
        <v>17</v>
      </c>
      <c r="Q13" s="82">
        <f>IFERROR(P13/M13,"-")</f>
        <v>1.1333333333333</v>
      </c>
      <c r="R13" s="81">
        <v>5</v>
      </c>
      <c r="S13" s="81">
        <v>1</v>
      </c>
      <c r="T13" s="82">
        <f>IFERROR(S13/(O13+P13),"-")</f>
        <v>0.058823529411765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0.11764705882353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0.11764705882353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4</v>
      </c>
      <c r="BF13" s="113">
        <f>IF(P13=0,"",IF(BE13=0,"",(BE13/P13)))</f>
        <v>0.23529411764706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5</v>
      </c>
      <c r="BO13" s="120">
        <f>IF(P13=0,"",IF(BN13=0,"",(BN13/P13)))</f>
        <v>0.29411764705882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3</v>
      </c>
      <c r="BX13" s="127">
        <f>IF(P13=0,"",IF(BW13=0,"",(BW13/P13)))</f>
        <v>0.17647058823529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0.058823529411765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1.8771929824561</v>
      </c>
      <c r="B16" s="39"/>
      <c r="C16" s="39"/>
      <c r="D16" s="39"/>
      <c r="E16" s="39"/>
      <c r="F16" s="39"/>
      <c r="G16" s="40" t="s">
        <v>98</v>
      </c>
      <c r="H16" s="40"/>
      <c r="I16" s="40"/>
      <c r="J16" s="190">
        <f>SUM(J6:J15)</f>
        <v>285000</v>
      </c>
      <c r="K16" s="41">
        <f>SUM(K6:K15)</f>
        <v>502</v>
      </c>
      <c r="L16" s="41">
        <f>SUM(L6:L15)</f>
        <v>249</v>
      </c>
      <c r="M16" s="41">
        <f>SUM(M6:M15)</f>
        <v>169</v>
      </c>
      <c r="N16" s="41">
        <f>SUM(N6:N15)</f>
        <v>89</v>
      </c>
      <c r="O16" s="41">
        <f>SUM(O6:O15)</f>
        <v>3</v>
      </c>
      <c r="P16" s="41">
        <f>SUM(P6:P15)</f>
        <v>92</v>
      </c>
      <c r="Q16" s="42">
        <f>IFERROR(P16/M16,"-")</f>
        <v>0.54437869822485</v>
      </c>
      <c r="R16" s="78">
        <f>SUM(R6:R15)</f>
        <v>18</v>
      </c>
      <c r="S16" s="78">
        <f>SUM(S6:S15)</f>
        <v>15</v>
      </c>
      <c r="T16" s="42">
        <f>IFERROR(R16/P16,"-")</f>
        <v>0.19565217391304</v>
      </c>
      <c r="U16" s="184">
        <f>IFERROR(J16/P16,"-")</f>
        <v>3097.8260869565</v>
      </c>
      <c r="V16" s="44">
        <f>SUM(V6:V15)</f>
        <v>7</v>
      </c>
      <c r="W16" s="42">
        <f>IFERROR(V16/P16,"-")</f>
        <v>0.076086956521739</v>
      </c>
      <c r="X16" s="190">
        <f>SUM(X6:X15)</f>
        <v>535000</v>
      </c>
      <c r="Y16" s="190">
        <f>IFERROR(X16/P16,"-")</f>
        <v>5815.2173913043</v>
      </c>
      <c r="Z16" s="190">
        <f>IFERROR(X16/V16,"-")</f>
        <v>76428.571428571</v>
      </c>
      <c r="AA16" s="190">
        <f>X16-J16</f>
        <v>250000</v>
      </c>
      <c r="AB16" s="47">
        <f>X16/J16</f>
        <v>1.8771929824561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