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<sst xmlns="http://schemas.openxmlformats.org/spreadsheetml/2006/main" uniqueCount="90">
  <si>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</si>
  <si>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</si>
  <si>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</si>
  <si>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</si>
  <si>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</si>
  <si>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</si>
  <si>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</si>
  <si>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</si>
  <si>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</si>
  <si>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</si>
  <si>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</si>
  <si>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</si>
  <si>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</si>
  <si>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</si>
  <si>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</si>
  <si>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</si>
  <si>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</si>
  <si>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</si>
  <si>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</si>
  <si>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</si>
  <si>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</si>
  <si>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</si>
  <si>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</si>
  <si>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</si>
  <si>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06月</t>
  </si>
  <si>
    <t>どきどき</t>
  </si>
  <si>
    <t>最終更新日</t>
  </si>
  <si>
    <t>09月30日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</si>
  <si>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</si>
  <si>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</si>
  <si>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</si>
  <si>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</si>
  <si>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</si>
  <si>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</si>
  <si>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</si>
  <si>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</si>
  <si>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</si>
  <si>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</si>
  <si>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</si>
  <si>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</si>
  <si>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</si>
  <si>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</si>
  <si>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</si>
  <si>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</si>
  <si>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</si>
  <si>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</si>
  <si>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</si>
  <si>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</si>
  <si>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</si>
  <si>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</si>
  <si>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</si>
  <si>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</si>
  <si>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</si>
  <si>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</si>
  <si>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</si>
  <si>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</si>
  <si>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</si>
  <si>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</si>
  <si>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</si>
  <si>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</si>
  <si>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pk203</t>
  </si>
  <si>
    <t>ダイアプレス</t>
  </si>
  <si>
    <t>DVD漫画たかし</t>
  </si>
  <si>
    <t>B5、日版PB、700円</t>
  </si>
  <si>
    <t>lp02</t>
  </si>
  <si>
    <t>素人onlyプラム大全集</t>
  </si>
  <si>
    <t>DVD袋表4C</t>
  </si>
  <si>
    <t>6月14日(金)</t>
  </si>
  <si>
    <t>pk204</t>
  </si>
  <si>
    <t>空電</t>
  </si>
  <si>
    <t>pk205</t>
  </si>
  <si>
    <t>B5、700円</t>
  </si>
  <si>
    <t>極美制服貴娘</t>
  </si>
  <si>
    <t>6月18日(火)</t>
  </si>
  <si>
    <t>pk206</t>
  </si>
  <si>
    <t>pk207</t>
  </si>
  <si>
    <t>インフォメディア</t>
  </si>
  <si>
    <t>A5、日版PB、540円、8万部</t>
  </si>
  <si>
    <t>炎のドスケベ素人!!悶絶!五十路六十路妻</t>
  </si>
  <si>
    <t>DVD対向4C1P</t>
  </si>
  <si>
    <t>6月25日(火)</t>
  </si>
  <si>
    <t>pk208</t>
  </si>
  <si>
    <t>pk209</t>
  </si>
  <si>
    <t>一水社</t>
  </si>
  <si>
    <t>A4、書店売</t>
  </si>
  <si>
    <t>しろうと美人妻中出し地下DVD18時間 性器の痙攣がとまらない!</t>
  </si>
  <si>
    <t>DVD貼付け面4C1/2P</t>
  </si>
  <si>
    <t>6月28日(金)</t>
  </si>
  <si>
    <t>pk210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</si>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</sst>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300000</v>
      </c>
      <c r="E6" s="81">
        <v>536</v>
      </c>
      <c r="F6" s="81">
        <v>364</v>
      </c>
      <c r="G6" s="81">
        <v>268</v>
      </c>
      <c r="H6" s="91">
        <v>145</v>
      </c>
      <c r="I6" s="92">
        <v>1</v>
      </c>
      <c r="J6" s="145">
        <f>H6+I6</f>
        <v>146</v>
      </c>
      <c r="K6" s="82">
        <f>IFERROR(J6/G6,"-")</f>
        <v>0.54477611940299</v>
      </c>
      <c r="L6" s="81">
        <v>36</v>
      </c>
      <c r="M6" s="81">
        <v>25</v>
      </c>
      <c r="N6" s="82">
        <f>IFERROR(L6/J6,"-")</f>
        <v>0.24657534246575</v>
      </c>
      <c r="O6" s="83">
        <f>IFERROR(D6/J6,"-")</f>
        <v>2054.7945205479</v>
      </c>
      <c r="P6" s="84">
        <v>13</v>
      </c>
      <c r="Q6" s="82">
        <f>IFERROR(P6/J6,"-")</f>
        <v>0.089041095890411</v>
      </c>
      <c r="R6" s="200">
        <v>887000</v>
      </c>
      <c r="S6" s="201">
        <f>IFERROR(R6/J6,"-")</f>
        <v>6075.3424657534</v>
      </c>
      <c r="T6" s="201">
        <f>IFERROR(R6/P6,"-")</f>
        <v>68230.769230769</v>
      </c>
      <c r="U6" s="195">
        <f>IFERROR(R6-D6,"-")</f>
        <v>587000</v>
      </c>
      <c r="V6" s="85">
        <f>R6/D6</f>
        <v>2.9566666666667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300000</v>
      </c>
      <c r="E9" s="41">
        <f>SUM(E6:E7)</f>
        <v>536</v>
      </c>
      <c r="F9" s="41">
        <f>SUM(F6:F7)</f>
        <v>364</v>
      </c>
      <c r="G9" s="41">
        <f>SUM(G6:G7)</f>
        <v>268</v>
      </c>
      <c r="H9" s="41">
        <f>SUM(H6:H7)</f>
        <v>145</v>
      </c>
      <c r="I9" s="41">
        <f>SUM(I6:I7)</f>
        <v>1</v>
      </c>
      <c r="J9" s="41">
        <f>SUM(J6:J7)</f>
        <v>146</v>
      </c>
      <c r="K9" s="42">
        <f>IFERROR(J9/G9,"-")</f>
        <v>0.54477611940299</v>
      </c>
      <c r="L9" s="78">
        <f>SUM(L6:L7)</f>
        <v>36</v>
      </c>
      <c r="M9" s="78">
        <f>SUM(M6:M7)</f>
        <v>25</v>
      </c>
      <c r="N9" s="42">
        <f>IFERROR(L9/J9,"-")</f>
        <v>0.24657534246575</v>
      </c>
      <c r="O9" s="43">
        <f>IFERROR(D9/J9,"-")</f>
        <v>2054.7945205479</v>
      </c>
      <c r="P9" s="44">
        <f>SUM(P6:P7)</f>
        <v>13</v>
      </c>
      <c r="Q9" s="42">
        <f>IFERROR(P9/J9,"-")</f>
        <v>0.089041095890411</v>
      </c>
      <c r="R9" s="45">
        <f>SUM(R6:R7)</f>
        <v>887000</v>
      </c>
      <c r="S9" s="45">
        <f>IFERROR(R9/J9,"-")</f>
        <v>6075.3424657534</v>
      </c>
      <c r="T9" s="45">
        <f>IFERROR(R9/P9,"-")</f>
        <v>68230.769230769</v>
      </c>
      <c r="U9" s="46">
        <f>SUM(U6:U7)</f>
        <v>587000</v>
      </c>
      <c r="V9" s="47">
        <f>IFERROR(R9/D9,"-")</f>
        <v>2.9566666666667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0.9125</v>
      </c>
      <c r="B6" s="203" t="s">
        <v>60</v>
      </c>
      <c r="C6" s="203" t="s">
        <v>61</v>
      </c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80000</v>
      </c>
      <c r="K6" s="81">
        <v>11</v>
      </c>
      <c r="L6" s="81">
        <v>0</v>
      </c>
      <c r="M6" s="81">
        <v>41</v>
      </c>
      <c r="N6" s="91">
        <v>8</v>
      </c>
      <c r="O6" s="92">
        <v>0</v>
      </c>
      <c r="P6" s="93">
        <f>N6+O6</f>
        <v>8</v>
      </c>
      <c r="Q6" s="82">
        <f>IFERROR(P6/M6,"-")</f>
        <v>0.19512195121951</v>
      </c>
      <c r="R6" s="81">
        <v>1</v>
      </c>
      <c r="S6" s="81">
        <v>1</v>
      </c>
      <c r="T6" s="82">
        <f>IFERROR(S6/(O6+P6),"-")</f>
        <v>0.125</v>
      </c>
      <c r="U6" s="182">
        <f>IFERROR(J6/SUM(P6:P7),"-")</f>
        <v>3076.9230769231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-7000</v>
      </c>
      <c r="AB6" s="85">
        <f>SUM(X6:X7)/SUM(J6:J7)</f>
        <v>0.9125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0.25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0.125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0.25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0.125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78</v>
      </c>
      <c r="L7" s="81">
        <v>56</v>
      </c>
      <c r="M7" s="81">
        <v>28</v>
      </c>
      <c r="N7" s="91">
        <v>18</v>
      </c>
      <c r="O7" s="92">
        <v>0</v>
      </c>
      <c r="P7" s="93">
        <f>N7+O7</f>
        <v>18</v>
      </c>
      <c r="Q7" s="82">
        <f>IFERROR(P7/M7,"-")</f>
        <v>0.64285714285714</v>
      </c>
      <c r="R7" s="81">
        <v>5</v>
      </c>
      <c r="S7" s="81">
        <v>3</v>
      </c>
      <c r="T7" s="82">
        <f>IFERROR(S7/(O7+P7),"-")</f>
        <v>0.16666666666667</v>
      </c>
      <c r="U7" s="182"/>
      <c r="V7" s="84">
        <v>3</v>
      </c>
      <c r="W7" s="82">
        <f>IF(P7=0,"-",V7/P7)</f>
        <v>0.16666666666667</v>
      </c>
      <c r="X7" s="186">
        <v>73000</v>
      </c>
      <c r="Y7" s="187">
        <f>IFERROR(X7/P7,"-")</f>
        <v>4055.5555555556</v>
      </c>
      <c r="Z7" s="187">
        <f>IFERROR(X7/V7,"-")</f>
        <v>24333.333333333</v>
      </c>
      <c r="AA7" s="188"/>
      <c r="AB7" s="85"/>
      <c r="AC7" s="79"/>
      <c r="AD7" s="94">
        <v>1</v>
      </c>
      <c r="AE7" s="95">
        <f>IF(P7=0,"",IF(AD7=0,"",(AD7/P7)))</f>
        <v>0.055555555555556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2</v>
      </c>
      <c r="AN7" s="101">
        <f>IF(P7=0,"",IF(AM7=0,"",(AM7/P7)))</f>
        <v>0.11111111111111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3</v>
      </c>
      <c r="AW7" s="107">
        <f>IF(P7=0,"",IF(AV7=0,"",(AV7/P7)))</f>
        <v>0.16666666666667</v>
      </c>
      <c r="AX7" s="106">
        <v>1</v>
      </c>
      <c r="AY7" s="108">
        <f>IFERROR(AX7/AV7,"-")</f>
        <v>0.33333333333333</v>
      </c>
      <c r="AZ7" s="109">
        <v>13000</v>
      </c>
      <c r="BA7" s="110">
        <f>IFERROR(AZ7/AV7,"-")</f>
        <v>4333.3333333333</v>
      </c>
      <c r="BB7" s="111"/>
      <c r="BC7" s="111"/>
      <c r="BD7" s="111">
        <v>1</v>
      </c>
      <c r="BE7" s="112">
        <v>6</v>
      </c>
      <c r="BF7" s="113">
        <f>IF(P7=0,"",IF(BE7=0,"",(BE7/P7)))</f>
        <v>0.33333333333333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4</v>
      </c>
      <c r="BO7" s="120">
        <f>IF(P7=0,"",IF(BN7=0,"",(BN7/P7)))</f>
        <v>0.22222222222222</v>
      </c>
      <c r="BP7" s="121">
        <v>1</v>
      </c>
      <c r="BQ7" s="122">
        <f>IFERROR(BP7/BN7,"-")</f>
        <v>0.25</v>
      </c>
      <c r="BR7" s="123">
        <v>40000</v>
      </c>
      <c r="BS7" s="124">
        <f>IFERROR(BR7/BN7,"-")</f>
        <v>10000</v>
      </c>
      <c r="BT7" s="125"/>
      <c r="BU7" s="125">
        <v>1</v>
      </c>
      <c r="BV7" s="125"/>
      <c r="BW7" s="126">
        <v>2</v>
      </c>
      <c r="BX7" s="127">
        <f>IF(P7=0,"",IF(BW7=0,"",(BW7/P7)))</f>
        <v>0.11111111111111</v>
      </c>
      <c r="BY7" s="128">
        <v>1</v>
      </c>
      <c r="BZ7" s="129">
        <f>IFERROR(BY7/BW7,"-")</f>
        <v>0.5</v>
      </c>
      <c r="CA7" s="130">
        <v>20000</v>
      </c>
      <c r="CB7" s="131">
        <f>IFERROR(CA7/BW7,"-")</f>
        <v>10000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73000</v>
      </c>
      <c r="CQ7" s="141">
        <v>40000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2.8625</v>
      </c>
      <c r="B8" s="203" t="s">
        <v>70</v>
      </c>
      <c r="C8" s="203" t="s">
        <v>61</v>
      </c>
      <c r="D8" s="203" t="s">
        <v>62</v>
      </c>
      <c r="E8" s="203" t="s">
        <v>71</v>
      </c>
      <c r="F8" s="203" t="s">
        <v>64</v>
      </c>
      <c r="G8" s="203" t="s">
        <v>72</v>
      </c>
      <c r="H8" s="90" t="s">
        <v>66</v>
      </c>
      <c r="I8" s="90" t="s">
        <v>73</v>
      </c>
      <c r="J8" s="188">
        <v>80000</v>
      </c>
      <c r="K8" s="81">
        <v>21</v>
      </c>
      <c r="L8" s="81">
        <v>0</v>
      </c>
      <c r="M8" s="81">
        <v>69</v>
      </c>
      <c r="N8" s="91">
        <v>8</v>
      </c>
      <c r="O8" s="92">
        <v>0</v>
      </c>
      <c r="P8" s="93">
        <f>N8+O8</f>
        <v>8</v>
      </c>
      <c r="Q8" s="82">
        <f>IFERROR(P8/M8,"-")</f>
        <v>0.11594202898551</v>
      </c>
      <c r="R8" s="81">
        <v>3</v>
      </c>
      <c r="S8" s="81">
        <v>1</v>
      </c>
      <c r="T8" s="82">
        <f>IFERROR(S8/(O8+P8),"-")</f>
        <v>0.125</v>
      </c>
      <c r="U8" s="182">
        <f>IFERROR(J8/SUM(P8:P9),"-")</f>
        <v>1355.9322033898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149000</v>
      </c>
      <c r="AB8" s="85">
        <f>SUM(X8:X9)/SUM(J8:J9)</f>
        <v>2.8625</v>
      </c>
      <c r="AC8" s="79"/>
      <c r="AD8" s="94">
        <v>3</v>
      </c>
      <c r="AE8" s="95">
        <f>IF(P8=0,"",IF(AD8=0,"",(AD8/P8)))</f>
        <v>0.375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1</v>
      </c>
      <c r="AN8" s="101">
        <f>IF(P8=0,"",IF(AM8=0,"",(AM8/P8)))</f>
        <v>0.125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0.125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0.25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0.125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141</v>
      </c>
      <c r="L9" s="81">
        <v>102</v>
      </c>
      <c r="M9" s="81">
        <v>45</v>
      </c>
      <c r="N9" s="91">
        <v>50</v>
      </c>
      <c r="O9" s="92">
        <v>1</v>
      </c>
      <c r="P9" s="93">
        <f>N9+O9</f>
        <v>51</v>
      </c>
      <c r="Q9" s="82">
        <f>IFERROR(P9/M9,"-")</f>
        <v>1.1333333333333</v>
      </c>
      <c r="R9" s="81">
        <v>10</v>
      </c>
      <c r="S9" s="81">
        <v>12</v>
      </c>
      <c r="T9" s="82">
        <f>IFERROR(S9/(O9+P9),"-")</f>
        <v>0.23076923076923</v>
      </c>
      <c r="U9" s="182"/>
      <c r="V9" s="84">
        <v>4</v>
      </c>
      <c r="W9" s="82">
        <f>IF(P9=0,"-",V9/P9)</f>
        <v>0.07843137254902</v>
      </c>
      <c r="X9" s="186">
        <v>229000</v>
      </c>
      <c r="Y9" s="187">
        <f>IFERROR(X9/P9,"-")</f>
        <v>4490.1960784314</v>
      </c>
      <c r="Z9" s="187">
        <f>IFERROR(X9/V9,"-")</f>
        <v>57250</v>
      </c>
      <c r="AA9" s="188"/>
      <c r="AB9" s="85"/>
      <c r="AC9" s="79"/>
      <c r="AD9" s="94">
        <v>3</v>
      </c>
      <c r="AE9" s="95">
        <f>IF(P9=0,"",IF(AD9=0,"",(AD9/P9)))</f>
        <v>0.058823529411765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9</v>
      </c>
      <c r="AN9" s="101">
        <f>IF(P9=0,"",IF(AM9=0,"",(AM9/P9)))</f>
        <v>0.17647058823529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7</v>
      </c>
      <c r="AW9" s="107">
        <f>IF(P9=0,"",IF(AV9=0,"",(AV9/P9)))</f>
        <v>0.13725490196078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15</v>
      </c>
      <c r="BF9" s="113">
        <f>IF(P9=0,"",IF(BE9=0,"",(BE9/P9)))</f>
        <v>0.29411764705882</v>
      </c>
      <c r="BG9" s="112">
        <v>1</v>
      </c>
      <c r="BH9" s="114">
        <f>IFERROR(BG9/BE9,"-")</f>
        <v>0.066666666666667</v>
      </c>
      <c r="BI9" s="115">
        <v>3000</v>
      </c>
      <c r="BJ9" s="116">
        <f>IFERROR(BI9/BE9,"-")</f>
        <v>200</v>
      </c>
      <c r="BK9" s="117">
        <v>1</v>
      </c>
      <c r="BL9" s="117"/>
      <c r="BM9" s="117"/>
      <c r="BN9" s="119">
        <v>13</v>
      </c>
      <c r="BO9" s="120">
        <f>IF(P9=0,"",IF(BN9=0,"",(BN9/P9)))</f>
        <v>0.25490196078431</v>
      </c>
      <c r="BP9" s="121">
        <v>2</v>
      </c>
      <c r="BQ9" s="122">
        <f>IFERROR(BP9/BN9,"-")</f>
        <v>0.15384615384615</v>
      </c>
      <c r="BR9" s="123">
        <v>190000</v>
      </c>
      <c r="BS9" s="124">
        <f>IFERROR(BR9/BN9,"-")</f>
        <v>14615.384615385</v>
      </c>
      <c r="BT9" s="125">
        <v>1</v>
      </c>
      <c r="BU9" s="125"/>
      <c r="BV9" s="125">
        <v>1</v>
      </c>
      <c r="BW9" s="126">
        <v>4</v>
      </c>
      <c r="BX9" s="127">
        <f>IF(P9=0,"",IF(BW9=0,"",(BW9/P9)))</f>
        <v>0.07843137254902</v>
      </c>
      <c r="BY9" s="128">
        <v>1</v>
      </c>
      <c r="BZ9" s="129">
        <f>IFERROR(BY9/BW9,"-")</f>
        <v>0.25</v>
      </c>
      <c r="CA9" s="130">
        <v>36000</v>
      </c>
      <c r="CB9" s="131">
        <f>IFERROR(CA9/BW9,"-")</f>
        <v>9000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4</v>
      </c>
      <c r="CP9" s="141">
        <v>229000</v>
      </c>
      <c r="CQ9" s="141">
        <v>187000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0.29333333333333</v>
      </c>
      <c r="B10" s="203" t="s">
        <v>75</v>
      </c>
      <c r="C10" s="203" t="s">
        <v>76</v>
      </c>
      <c r="D10" s="203" t="s">
        <v>62</v>
      </c>
      <c r="E10" s="203" t="s">
        <v>77</v>
      </c>
      <c r="F10" s="203" t="s">
        <v>64</v>
      </c>
      <c r="G10" s="203" t="s">
        <v>78</v>
      </c>
      <c r="H10" s="90" t="s">
        <v>79</v>
      </c>
      <c r="I10" s="90" t="s">
        <v>80</v>
      </c>
      <c r="J10" s="188">
        <v>75000</v>
      </c>
      <c r="K10" s="81">
        <v>10</v>
      </c>
      <c r="L10" s="81">
        <v>0</v>
      </c>
      <c r="M10" s="81">
        <v>49</v>
      </c>
      <c r="N10" s="91">
        <v>3</v>
      </c>
      <c r="O10" s="92">
        <v>0</v>
      </c>
      <c r="P10" s="93">
        <f>N10+O10</f>
        <v>3</v>
      </c>
      <c r="Q10" s="82">
        <f>IFERROR(P10/M10,"-")</f>
        <v>0.061224489795918</v>
      </c>
      <c r="R10" s="81">
        <v>1</v>
      </c>
      <c r="S10" s="81">
        <v>0</v>
      </c>
      <c r="T10" s="82">
        <f>IFERROR(S10/(O10+P10),"-")</f>
        <v>0</v>
      </c>
      <c r="U10" s="182">
        <f>IFERROR(J10/SUM(P10:P11),"-")</f>
        <v>1666.6666666667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-53000</v>
      </c>
      <c r="AB10" s="85">
        <f>SUM(X10:X11)/SUM(J10:J11)</f>
        <v>0.29333333333333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0.33333333333333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2</v>
      </c>
      <c r="BO10" s="120">
        <f>IF(P10=0,"",IF(BN10=0,"",(BN10/P10)))</f>
        <v>0.66666666666667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81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216</v>
      </c>
      <c r="L11" s="81">
        <v>157</v>
      </c>
      <c r="M11" s="81">
        <v>23</v>
      </c>
      <c r="N11" s="91">
        <v>42</v>
      </c>
      <c r="O11" s="92">
        <v>0</v>
      </c>
      <c r="P11" s="93">
        <f>N11+O11</f>
        <v>42</v>
      </c>
      <c r="Q11" s="82">
        <f>IFERROR(P11/M11,"-")</f>
        <v>1.8260869565217</v>
      </c>
      <c r="R11" s="81">
        <v>11</v>
      </c>
      <c r="S11" s="81">
        <v>5</v>
      </c>
      <c r="T11" s="82">
        <f>IFERROR(S11/(O11+P11),"-")</f>
        <v>0.11904761904762</v>
      </c>
      <c r="U11" s="182"/>
      <c r="V11" s="84">
        <v>4</v>
      </c>
      <c r="W11" s="82">
        <f>IF(P11=0,"-",V11/P11)</f>
        <v>0.095238095238095</v>
      </c>
      <c r="X11" s="186">
        <v>22000</v>
      </c>
      <c r="Y11" s="187">
        <f>IFERROR(X11/P11,"-")</f>
        <v>523.80952380952</v>
      </c>
      <c r="Z11" s="187">
        <f>IFERROR(X11/V11,"-")</f>
        <v>5500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4</v>
      </c>
      <c r="AN11" s="101">
        <f>IF(P11=0,"",IF(AM11=0,"",(AM11/P11)))</f>
        <v>0.095238095238095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7</v>
      </c>
      <c r="AW11" s="107">
        <f>IF(P11=0,"",IF(AV11=0,"",(AV11/P11)))</f>
        <v>0.16666666666667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10</v>
      </c>
      <c r="BF11" s="113">
        <f>IF(P11=0,"",IF(BE11=0,"",(BE11/P11)))</f>
        <v>0.23809523809524</v>
      </c>
      <c r="BG11" s="112">
        <v>1</v>
      </c>
      <c r="BH11" s="114">
        <f>IFERROR(BG11/BE11,"-")</f>
        <v>0.1</v>
      </c>
      <c r="BI11" s="115">
        <v>3000</v>
      </c>
      <c r="BJ11" s="116">
        <f>IFERROR(BI11/BE11,"-")</f>
        <v>300</v>
      </c>
      <c r="BK11" s="117">
        <v>1</v>
      </c>
      <c r="BL11" s="117"/>
      <c r="BM11" s="117"/>
      <c r="BN11" s="119">
        <v>13</v>
      </c>
      <c r="BO11" s="120">
        <f>IF(P11=0,"",IF(BN11=0,"",(BN11/P11)))</f>
        <v>0.30952380952381</v>
      </c>
      <c r="BP11" s="121">
        <v>2</v>
      </c>
      <c r="BQ11" s="122">
        <f>IFERROR(BP11/BN11,"-")</f>
        <v>0.15384615384615</v>
      </c>
      <c r="BR11" s="123">
        <v>11000</v>
      </c>
      <c r="BS11" s="124">
        <f>IFERROR(BR11/BN11,"-")</f>
        <v>846.15384615385</v>
      </c>
      <c r="BT11" s="125">
        <v>1</v>
      </c>
      <c r="BU11" s="125">
        <v>1</v>
      </c>
      <c r="BV11" s="125"/>
      <c r="BW11" s="126">
        <v>7</v>
      </c>
      <c r="BX11" s="127">
        <f>IF(P11=0,"",IF(BW11=0,"",(BW11/P11)))</f>
        <v>0.16666666666667</v>
      </c>
      <c r="BY11" s="128">
        <v>1</v>
      </c>
      <c r="BZ11" s="129">
        <f>IFERROR(BY11/BW11,"-")</f>
        <v>0.14285714285714</v>
      </c>
      <c r="CA11" s="130">
        <v>8000</v>
      </c>
      <c r="CB11" s="131">
        <f>IFERROR(CA11/BW11,"-")</f>
        <v>1142.8571428571</v>
      </c>
      <c r="CC11" s="132"/>
      <c r="CD11" s="132">
        <v>1</v>
      </c>
      <c r="CE11" s="132"/>
      <c r="CF11" s="133">
        <v>1</v>
      </c>
      <c r="CG11" s="134">
        <f>IF(P11=0,"",IF(CF11=0,"",(CF11/P11)))</f>
        <v>0.023809523809524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4</v>
      </c>
      <c r="CP11" s="141">
        <v>22000</v>
      </c>
      <c r="CQ11" s="141">
        <v>8000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8.6615384615385</v>
      </c>
      <c r="B12" s="203" t="s">
        <v>82</v>
      </c>
      <c r="C12" s="203" t="s">
        <v>83</v>
      </c>
      <c r="D12" s="203" t="s">
        <v>62</v>
      </c>
      <c r="E12" s="203" t="s">
        <v>84</v>
      </c>
      <c r="F12" s="203" t="s">
        <v>64</v>
      </c>
      <c r="G12" s="203" t="s">
        <v>85</v>
      </c>
      <c r="H12" s="90" t="s">
        <v>86</v>
      </c>
      <c r="I12" s="90" t="s">
        <v>87</v>
      </c>
      <c r="J12" s="188">
        <v>65000</v>
      </c>
      <c r="K12" s="81">
        <v>0</v>
      </c>
      <c r="L12" s="81">
        <v>0</v>
      </c>
      <c r="M12" s="81">
        <v>2</v>
      </c>
      <c r="N12" s="91">
        <v>0</v>
      </c>
      <c r="O12" s="92">
        <v>0</v>
      </c>
      <c r="P12" s="93">
        <f>N12+O12</f>
        <v>0</v>
      </c>
      <c r="Q12" s="82">
        <f>IFERROR(P12/M12,"-")</f>
        <v>0</v>
      </c>
      <c r="R12" s="81">
        <v>0</v>
      </c>
      <c r="S12" s="81">
        <v>0</v>
      </c>
      <c r="T12" s="82" t="str">
        <f>IFERROR(S12/(O12+P12),"-")</f>
        <v>-</v>
      </c>
      <c r="U12" s="182">
        <f>IFERROR(J12/SUM(P12:P13),"-")</f>
        <v>4062.5</v>
      </c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>
        <f>SUM(X12:X13)-SUM(J12:J13)</f>
        <v>498000</v>
      </c>
      <c r="AB12" s="85">
        <f>SUM(X12:X13)/SUM(J12:J13)</f>
        <v>8.6615384615385</v>
      </c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88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59</v>
      </c>
      <c r="L13" s="81">
        <v>49</v>
      </c>
      <c r="M13" s="81">
        <v>11</v>
      </c>
      <c r="N13" s="91">
        <v>16</v>
      </c>
      <c r="O13" s="92">
        <v>0</v>
      </c>
      <c r="P13" s="93">
        <f>N13+O13</f>
        <v>16</v>
      </c>
      <c r="Q13" s="82">
        <f>IFERROR(P13/M13,"-")</f>
        <v>1.4545454545455</v>
      </c>
      <c r="R13" s="81">
        <v>5</v>
      </c>
      <c r="S13" s="81">
        <v>3</v>
      </c>
      <c r="T13" s="82">
        <f>IFERROR(S13/(O13+P13),"-")</f>
        <v>0.1875</v>
      </c>
      <c r="U13" s="182"/>
      <c r="V13" s="84">
        <v>2</v>
      </c>
      <c r="W13" s="82">
        <f>IF(P13=0,"-",V13/P13)</f>
        <v>0.125</v>
      </c>
      <c r="X13" s="186">
        <v>563000</v>
      </c>
      <c r="Y13" s="187">
        <f>IFERROR(X13/P13,"-")</f>
        <v>35187.5</v>
      </c>
      <c r="Z13" s="187">
        <f>IFERROR(X13/V13,"-")</f>
        <v>281500</v>
      </c>
      <c r="AA13" s="188"/>
      <c r="AB13" s="85"/>
      <c r="AC13" s="79"/>
      <c r="AD13" s="94">
        <v>1</v>
      </c>
      <c r="AE13" s="95">
        <f>IF(P13=0,"",IF(AD13=0,"",(AD13/P13)))</f>
        <v>0.0625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>
        <v>5</v>
      </c>
      <c r="AN13" s="101">
        <f>IF(P13=0,"",IF(AM13=0,"",(AM13/P13)))</f>
        <v>0.3125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1</v>
      </c>
      <c r="AW13" s="107">
        <f>IF(P13=0,"",IF(AV13=0,"",(AV13/P13)))</f>
        <v>0.0625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1</v>
      </c>
      <c r="BF13" s="113">
        <f>IF(P13=0,"",IF(BE13=0,"",(BE13/P13)))</f>
        <v>0.0625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4</v>
      </c>
      <c r="BO13" s="120">
        <f>IF(P13=0,"",IF(BN13=0,"",(BN13/P13)))</f>
        <v>0.25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2</v>
      </c>
      <c r="BX13" s="127">
        <f>IF(P13=0,"",IF(BW13=0,"",(BW13/P13)))</f>
        <v>0.125</v>
      </c>
      <c r="BY13" s="128">
        <v>2</v>
      </c>
      <c r="BZ13" s="129">
        <f>IFERROR(BY13/BW13,"-")</f>
        <v>1</v>
      </c>
      <c r="CA13" s="130">
        <v>563000</v>
      </c>
      <c r="CB13" s="131">
        <f>IFERROR(CA13/BW13,"-")</f>
        <v>281500</v>
      </c>
      <c r="CC13" s="132">
        <v>1</v>
      </c>
      <c r="CD13" s="132"/>
      <c r="CE13" s="132">
        <v>1</v>
      </c>
      <c r="CF13" s="133">
        <v>2</v>
      </c>
      <c r="CG13" s="134">
        <f>IF(P13=0,"",IF(CF13=0,"",(CF13/P13)))</f>
        <v>0.125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2</v>
      </c>
      <c r="CP13" s="141">
        <v>563000</v>
      </c>
      <c r="CQ13" s="141">
        <v>560000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2.9566666666667</v>
      </c>
      <c r="B16" s="39"/>
      <c r="C16" s="39"/>
      <c r="D16" s="39"/>
      <c r="E16" s="39"/>
      <c r="F16" s="39"/>
      <c r="G16" s="40" t="s">
        <v>89</v>
      </c>
      <c r="H16" s="40"/>
      <c r="I16" s="40"/>
      <c r="J16" s="190">
        <f>SUM(J6:J15)</f>
        <v>300000</v>
      </c>
      <c r="K16" s="41">
        <f>SUM(K6:K15)</f>
        <v>536</v>
      </c>
      <c r="L16" s="41">
        <f>SUM(L6:L15)</f>
        <v>364</v>
      </c>
      <c r="M16" s="41">
        <f>SUM(M6:M15)</f>
        <v>268</v>
      </c>
      <c r="N16" s="41">
        <f>SUM(N6:N15)</f>
        <v>145</v>
      </c>
      <c r="O16" s="41">
        <f>SUM(O6:O15)</f>
        <v>1</v>
      </c>
      <c r="P16" s="41">
        <f>SUM(P6:P15)</f>
        <v>146</v>
      </c>
      <c r="Q16" s="42">
        <f>IFERROR(P16/M16,"-")</f>
        <v>0.54477611940299</v>
      </c>
      <c r="R16" s="78">
        <f>SUM(R6:R15)</f>
        <v>36</v>
      </c>
      <c r="S16" s="78">
        <f>SUM(S6:S15)</f>
        <v>25</v>
      </c>
      <c r="T16" s="42">
        <f>IFERROR(R16/P16,"-")</f>
        <v>0.24657534246575</v>
      </c>
      <c r="U16" s="184">
        <f>IFERROR(J16/P16,"-")</f>
        <v>2054.7945205479</v>
      </c>
      <c r="V16" s="44">
        <f>SUM(V6:V15)</f>
        <v>13</v>
      </c>
      <c r="W16" s="42">
        <f>IFERROR(V16/P16,"-")</f>
        <v>0.089041095890411</v>
      </c>
      <c r="X16" s="190">
        <f>SUM(X6:X15)</f>
        <v>887000</v>
      </c>
      <c r="Y16" s="190">
        <f>IFERROR(X16/P16,"-")</f>
        <v>6075.3424657534</v>
      </c>
      <c r="Z16" s="190">
        <f>IFERROR(X16/V16,"-")</f>
        <v>68230.769230769</v>
      </c>
      <c r="AA16" s="190">
        <f>X16-J16</f>
        <v>587000</v>
      </c>
      <c r="AB16" s="47">
        <f>X16/J16</f>
        <v>2.9566666666667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