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<sst xmlns="http://schemas.openxmlformats.org/spreadsheetml/2006/main" uniqueCount="89">
  <si>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</si>
  <si>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</si>
  <si>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</si>
  <si>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</si>
  <si>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</si>
  <si>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</si>
  <si>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</si>
  <si>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</si>
  <si>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</si>
  <si>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</si>
  <si>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</si>
  <si>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</si>
  <si>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</si>
  <si>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</si>
  <si>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</si>
  <si>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</si>
  <si>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</si>
  <si>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</si>
  <si>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</si>
  <si>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</si>
  <si>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</si>
  <si>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</si>
  <si>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</si>
  <si>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</si>
  <si>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05月</t>
  </si>
  <si>
    <t>どきどき</t>
  </si>
  <si>
    <t>最終更新日</t>
  </si>
  <si>
    <t>08月31日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</si>
  <si>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</si>
  <si>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</si>
  <si>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</si>
  <si>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</si>
  <si>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</si>
  <si>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</si>
  <si>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</si>
  <si>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</si>
  <si>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</si>
  <si>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</si>
  <si>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</si>
  <si>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</si>
  <si>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</si>
  <si>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</si>
  <si>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</si>
  <si>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</si>
  <si>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</si>
  <si>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</si>
  <si>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</si>
  <si>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</si>
  <si>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</si>
  <si>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</si>
  <si>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</si>
  <si>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</si>
  <si>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</si>
  <si>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</si>
  <si>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</si>
  <si>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</si>
  <si>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</si>
  <si>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</si>
  <si>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</si>
  <si>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</si>
  <si>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pk195</t>
  </si>
  <si>
    <t>ダイアプレス</t>
  </si>
  <si>
    <t>DVD漫画たかし</t>
  </si>
  <si>
    <t>A4、日版PB、780円</t>
  </si>
  <si>
    <t>lp02</t>
  </si>
  <si>
    <t>至高の愛人</t>
  </si>
  <si>
    <t>DVD袋表4C</t>
  </si>
  <si>
    <t>5月11日(土)</t>
  </si>
  <si>
    <t>pk196</t>
  </si>
  <si>
    <t>空電</t>
  </si>
  <si>
    <t>pk197</t>
  </si>
  <si>
    <t>三和出版</t>
  </si>
  <si>
    <t>A5、日版PB、650円、7万部</t>
  </si>
  <si>
    <t>（裏）スキャンダルファイル</t>
  </si>
  <si>
    <t>DVD対向4C1P</t>
  </si>
  <si>
    <t>5月13日(月)</t>
  </si>
  <si>
    <t>pk198</t>
  </si>
  <si>
    <t>pk199</t>
  </si>
  <si>
    <t>インフォメディア</t>
  </si>
  <si>
    <t>A5、日版PB、540円、8万部</t>
  </si>
  <si>
    <t>生ハメ密会!五十路六十路妻</t>
  </si>
  <si>
    <t>DVD袋裏4C+コンテンツ枠</t>
  </si>
  <si>
    <t>5月16日(木)</t>
  </si>
  <si>
    <t>pk200</t>
  </si>
  <si>
    <t>pk201</t>
  </si>
  <si>
    <t>エッチでうれしい!!ナマ出し人妻ナンパ!</t>
  </si>
  <si>
    <t>5月22日(水)</t>
  </si>
  <si>
    <t>pk202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</si>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</sst>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340000</v>
      </c>
      <c r="E6" s="81">
        <v>833</v>
      </c>
      <c r="F6" s="81">
        <v>567</v>
      </c>
      <c r="G6" s="81">
        <v>346</v>
      </c>
      <c r="H6" s="91">
        <v>231</v>
      </c>
      <c r="I6" s="92">
        <v>4</v>
      </c>
      <c r="J6" s="145">
        <f>H6+I6</f>
        <v>235</v>
      </c>
      <c r="K6" s="82">
        <f>IFERROR(J6/G6,"-")</f>
        <v>0.67919075144509</v>
      </c>
      <c r="L6" s="81">
        <v>51</v>
      </c>
      <c r="M6" s="81">
        <v>53</v>
      </c>
      <c r="N6" s="82">
        <f>IFERROR(L6/J6,"-")</f>
        <v>0.21702127659574</v>
      </c>
      <c r="O6" s="83">
        <f>IFERROR(D6/J6,"-")</f>
        <v>1446.8085106383</v>
      </c>
      <c r="P6" s="84">
        <v>21</v>
      </c>
      <c r="Q6" s="82">
        <f>IFERROR(P6/J6,"-")</f>
        <v>0.08936170212766</v>
      </c>
      <c r="R6" s="200">
        <v>1067000</v>
      </c>
      <c r="S6" s="201">
        <f>IFERROR(R6/J6,"-")</f>
        <v>4540.4255319149</v>
      </c>
      <c r="T6" s="201">
        <f>IFERROR(R6/P6,"-")</f>
        <v>50809.523809524</v>
      </c>
      <c r="U6" s="195">
        <f>IFERROR(R6-D6,"-")</f>
        <v>727000</v>
      </c>
      <c r="V6" s="85">
        <f>R6/D6</f>
        <v>3.1382352941176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340000</v>
      </c>
      <c r="E9" s="41">
        <f>SUM(E6:E7)</f>
        <v>833</v>
      </c>
      <c r="F9" s="41">
        <f>SUM(F6:F7)</f>
        <v>567</v>
      </c>
      <c r="G9" s="41">
        <f>SUM(G6:G7)</f>
        <v>346</v>
      </c>
      <c r="H9" s="41">
        <f>SUM(H6:H7)</f>
        <v>231</v>
      </c>
      <c r="I9" s="41">
        <f>SUM(I6:I7)</f>
        <v>4</v>
      </c>
      <c r="J9" s="41">
        <f>SUM(J6:J7)</f>
        <v>235</v>
      </c>
      <c r="K9" s="42">
        <f>IFERROR(J9/G9,"-")</f>
        <v>0.67919075144509</v>
      </c>
      <c r="L9" s="78">
        <f>SUM(L6:L7)</f>
        <v>51</v>
      </c>
      <c r="M9" s="78">
        <f>SUM(M6:M7)</f>
        <v>53</v>
      </c>
      <c r="N9" s="42">
        <f>IFERROR(L9/J9,"-")</f>
        <v>0.21702127659574</v>
      </c>
      <c r="O9" s="43">
        <f>IFERROR(D9/J9,"-")</f>
        <v>1446.8085106383</v>
      </c>
      <c r="P9" s="44">
        <f>SUM(P6:P7)</f>
        <v>21</v>
      </c>
      <c r="Q9" s="42">
        <f>IFERROR(P9/J9,"-")</f>
        <v>0.08936170212766</v>
      </c>
      <c r="R9" s="45">
        <f>SUM(R6:R7)</f>
        <v>1067000</v>
      </c>
      <c r="S9" s="45">
        <f>IFERROR(R9/J9,"-")</f>
        <v>4540.4255319149</v>
      </c>
      <c r="T9" s="45">
        <f>IFERROR(R9/P9,"-")</f>
        <v>50809.523809524</v>
      </c>
      <c r="U9" s="46">
        <f>SUM(U6:U7)</f>
        <v>727000</v>
      </c>
      <c r="V9" s="47">
        <f>IFERROR(R9/D9,"-")</f>
        <v>3.1382352941176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0.3875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80000</v>
      </c>
      <c r="K6" s="81">
        <v>13</v>
      </c>
      <c r="L6" s="81">
        <v>0</v>
      </c>
      <c r="M6" s="81">
        <v>66</v>
      </c>
      <c r="N6" s="91">
        <v>6</v>
      </c>
      <c r="O6" s="92">
        <v>0</v>
      </c>
      <c r="P6" s="93">
        <f>N6+O6</f>
        <v>6</v>
      </c>
      <c r="Q6" s="82">
        <f>IFERROR(P6/M6,"-")</f>
        <v>0.090909090909091</v>
      </c>
      <c r="R6" s="81">
        <v>1</v>
      </c>
      <c r="S6" s="81">
        <v>3</v>
      </c>
      <c r="T6" s="82">
        <f>IFERROR(S6/(O6+P6),"-")</f>
        <v>0.5</v>
      </c>
      <c r="U6" s="182">
        <f>IFERROR(J6/SUM(P6:P7),"-")</f>
        <v>1951.2195121951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-49000</v>
      </c>
      <c r="AB6" s="85">
        <f>SUM(X6:X7)/SUM(J6:J7)</f>
        <v>0.3875</v>
      </c>
      <c r="AC6" s="79"/>
      <c r="AD6" s="94">
        <v>1</v>
      </c>
      <c r="AE6" s="95">
        <f>IF(P6=0,"",IF(AD6=0,"",(AD6/P6)))</f>
        <v>0.16666666666667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5</v>
      </c>
      <c r="AN6" s="101">
        <f>IF(P6=0,"",IF(AM6=0,"",(AM6/P6)))</f>
        <v>0.83333333333333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98</v>
      </c>
      <c r="L7" s="81">
        <v>82</v>
      </c>
      <c r="M7" s="81">
        <v>14</v>
      </c>
      <c r="N7" s="91">
        <v>35</v>
      </c>
      <c r="O7" s="92">
        <v>0</v>
      </c>
      <c r="P7" s="93">
        <f>N7+O7</f>
        <v>35</v>
      </c>
      <c r="Q7" s="82">
        <f>IFERROR(P7/M7,"-")</f>
        <v>2.5</v>
      </c>
      <c r="R7" s="81">
        <v>7</v>
      </c>
      <c r="S7" s="81">
        <v>12</v>
      </c>
      <c r="T7" s="82">
        <f>IFERROR(S7/(O7+P7),"-")</f>
        <v>0.34285714285714</v>
      </c>
      <c r="U7" s="182"/>
      <c r="V7" s="84">
        <v>4</v>
      </c>
      <c r="W7" s="82">
        <f>IF(P7=0,"-",V7/P7)</f>
        <v>0.11428571428571</v>
      </c>
      <c r="X7" s="186">
        <v>31000</v>
      </c>
      <c r="Y7" s="187">
        <f>IFERROR(X7/P7,"-")</f>
        <v>885.71428571429</v>
      </c>
      <c r="Z7" s="187">
        <f>IFERROR(X7/V7,"-")</f>
        <v>7750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5</v>
      </c>
      <c r="AN7" s="101">
        <f>IF(P7=0,"",IF(AM7=0,"",(AM7/P7)))</f>
        <v>0.14285714285714</v>
      </c>
      <c r="AO7" s="100">
        <v>1</v>
      </c>
      <c r="AP7" s="102">
        <f>IFERROR(AP7/AM7,"-")</f>
        <v>0</v>
      </c>
      <c r="AQ7" s="103">
        <v>8000</v>
      </c>
      <c r="AR7" s="104">
        <f>IFERROR(AQ7/AM7,"-")</f>
        <v>1600</v>
      </c>
      <c r="AS7" s="105"/>
      <c r="AT7" s="105">
        <v>1</v>
      </c>
      <c r="AU7" s="105"/>
      <c r="AV7" s="106">
        <v>5</v>
      </c>
      <c r="AW7" s="107">
        <f>IF(P7=0,"",IF(AV7=0,"",(AV7/P7)))</f>
        <v>0.14285714285714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9</v>
      </c>
      <c r="BF7" s="113">
        <f>IF(P7=0,"",IF(BE7=0,"",(BE7/P7)))</f>
        <v>0.25714285714286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10</v>
      </c>
      <c r="BO7" s="120">
        <f>IF(P7=0,"",IF(BN7=0,"",(BN7/P7)))</f>
        <v>0.28571428571429</v>
      </c>
      <c r="BP7" s="121">
        <v>2</v>
      </c>
      <c r="BQ7" s="122">
        <f>IFERROR(BP7/BN7,"-")</f>
        <v>0.2</v>
      </c>
      <c r="BR7" s="123">
        <v>18000</v>
      </c>
      <c r="BS7" s="124">
        <f>IFERROR(BR7/BN7,"-")</f>
        <v>1800</v>
      </c>
      <c r="BT7" s="125">
        <v>1</v>
      </c>
      <c r="BU7" s="125">
        <v>1</v>
      </c>
      <c r="BV7" s="125"/>
      <c r="BW7" s="126">
        <v>4</v>
      </c>
      <c r="BX7" s="127">
        <f>IF(P7=0,"",IF(BW7=0,"",(BW7/P7)))</f>
        <v>0.11428571428571</v>
      </c>
      <c r="BY7" s="128">
        <v>1</v>
      </c>
      <c r="BZ7" s="129">
        <f>IFERROR(BY7/BW7,"-")</f>
        <v>0.25</v>
      </c>
      <c r="CA7" s="130">
        <v>5000</v>
      </c>
      <c r="CB7" s="131">
        <f>IFERROR(CA7/BW7,"-")</f>
        <v>1250</v>
      </c>
      <c r="CC7" s="132">
        <v>1</v>
      </c>
      <c r="CD7" s="132"/>
      <c r="CE7" s="132"/>
      <c r="CF7" s="133">
        <v>2</v>
      </c>
      <c r="CG7" s="134">
        <f>IF(P7=0,"",IF(CF7=0,"",(CF7/P7)))</f>
        <v>0.057142857142857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4</v>
      </c>
      <c r="CP7" s="141">
        <v>31000</v>
      </c>
      <c r="CQ7" s="141">
        <v>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0.70909090909091</v>
      </c>
      <c r="B8" s="203" t="s">
        <v>70</v>
      </c>
      <c r="C8" s="203" t="s">
        <v>71</v>
      </c>
      <c r="D8" s="203" t="s">
        <v>62</v>
      </c>
      <c r="E8" s="203" t="s">
        <v>72</v>
      </c>
      <c r="F8" s="203" t="s">
        <v>64</v>
      </c>
      <c r="G8" s="203" t="s">
        <v>73</v>
      </c>
      <c r="H8" s="90" t="s">
        <v>74</v>
      </c>
      <c r="I8" s="90" t="s">
        <v>75</v>
      </c>
      <c r="J8" s="188">
        <v>110000</v>
      </c>
      <c r="K8" s="81">
        <v>10</v>
      </c>
      <c r="L8" s="81">
        <v>0</v>
      </c>
      <c r="M8" s="81">
        <v>34</v>
      </c>
      <c r="N8" s="91">
        <v>2</v>
      </c>
      <c r="O8" s="92">
        <v>0</v>
      </c>
      <c r="P8" s="93">
        <f>N8+O8</f>
        <v>2</v>
      </c>
      <c r="Q8" s="82">
        <f>IFERROR(P8/M8,"-")</f>
        <v>0.058823529411765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2558.1395348837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-32000</v>
      </c>
      <c r="AB8" s="85">
        <f>SUM(X8:X9)/SUM(J8:J9)</f>
        <v>0.70909090909091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148</v>
      </c>
      <c r="L9" s="81">
        <v>103</v>
      </c>
      <c r="M9" s="81">
        <v>22</v>
      </c>
      <c r="N9" s="91">
        <v>38</v>
      </c>
      <c r="O9" s="92">
        <v>3</v>
      </c>
      <c r="P9" s="93">
        <f>N9+O9</f>
        <v>41</v>
      </c>
      <c r="Q9" s="82">
        <f>IFERROR(P9/M9,"-")</f>
        <v>1.8636363636364</v>
      </c>
      <c r="R9" s="81">
        <v>9</v>
      </c>
      <c r="S9" s="81">
        <v>8</v>
      </c>
      <c r="T9" s="82">
        <f>IFERROR(S9/(O9+P9),"-")</f>
        <v>0.18181818181818</v>
      </c>
      <c r="U9" s="182"/>
      <c r="V9" s="84">
        <v>3</v>
      </c>
      <c r="W9" s="82">
        <f>IF(P9=0,"-",V9/P9)</f>
        <v>0.073170731707317</v>
      </c>
      <c r="X9" s="186">
        <v>78000</v>
      </c>
      <c r="Y9" s="187">
        <f>IFERROR(X9/P9,"-")</f>
        <v>1902.4390243902</v>
      </c>
      <c r="Z9" s="187">
        <f>IFERROR(X9/V9,"-")</f>
        <v>26000</v>
      </c>
      <c r="AA9" s="188"/>
      <c r="AB9" s="85"/>
      <c r="AC9" s="79"/>
      <c r="AD9" s="94">
        <v>1</v>
      </c>
      <c r="AE9" s="95">
        <f>IF(P9=0,"",IF(AD9=0,"",(AD9/P9)))</f>
        <v>0.024390243902439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>
        <v>7</v>
      </c>
      <c r="AN9" s="101">
        <f>IF(P9=0,"",IF(AM9=0,"",(AM9/P9)))</f>
        <v>0.17073170731707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>
        <v>2</v>
      </c>
      <c r="AW9" s="107">
        <f>IF(P9=0,"",IF(AV9=0,"",(AV9/P9)))</f>
        <v>0.048780487804878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11</v>
      </c>
      <c r="BF9" s="113">
        <f>IF(P9=0,"",IF(BE9=0,"",(BE9/P9)))</f>
        <v>0.26829268292683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12</v>
      </c>
      <c r="BO9" s="120">
        <f>IF(P9=0,"",IF(BN9=0,"",(BN9/P9)))</f>
        <v>0.29268292682927</v>
      </c>
      <c r="BP9" s="121">
        <v>2</v>
      </c>
      <c r="BQ9" s="122">
        <f>IFERROR(BP9/BN9,"-")</f>
        <v>0.16666666666667</v>
      </c>
      <c r="BR9" s="123">
        <v>70000</v>
      </c>
      <c r="BS9" s="124">
        <f>IFERROR(BR9/BN9,"-")</f>
        <v>5833.3333333333</v>
      </c>
      <c r="BT9" s="125">
        <v>1</v>
      </c>
      <c r="BU9" s="125"/>
      <c r="BV9" s="125">
        <v>1</v>
      </c>
      <c r="BW9" s="126">
        <v>4</v>
      </c>
      <c r="BX9" s="127">
        <f>IF(P9=0,"",IF(BW9=0,"",(BW9/P9)))</f>
        <v>0.097560975609756</v>
      </c>
      <c r="BY9" s="128">
        <v>1</v>
      </c>
      <c r="BZ9" s="129">
        <f>IFERROR(BY9/BW9,"-")</f>
        <v>0.25</v>
      </c>
      <c r="CA9" s="130">
        <v>8000</v>
      </c>
      <c r="CB9" s="131">
        <f>IFERROR(CA9/BW9,"-")</f>
        <v>2000</v>
      </c>
      <c r="CC9" s="132"/>
      <c r="CD9" s="132">
        <v>1</v>
      </c>
      <c r="CE9" s="132"/>
      <c r="CF9" s="133">
        <v>4</v>
      </c>
      <c r="CG9" s="134">
        <f>IF(P9=0,"",IF(CF9=0,"",(CF9/P9)))</f>
        <v>0.097560975609756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3</v>
      </c>
      <c r="CP9" s="141">
        <v>78000</v>
      </c>
      <c r="CQ9" s="141">
        <v>65000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5.6266666666667</v>
      </c>
      <c r="B10" s="203" t="s">
        <v>77</v>
      </c>
      <c r="C10" s="203" t="s">
        <v>78</v>
      </c>
      <c r="D10" s="203" t="s">
        <v>62</v>
      </c>
      <c r="E10" s="203" t="s">
        <v>79</v>
      </c>
      <c r="F10" s="203" t="s">
        <v>64</v>
      </c>
      <c r="G10" s="203" t="s">
        <v>80</v>
      </c>
      <c r="H10" s="90" t="s">
        <v>81</v>
      </c>
      <c r="I10" s="90" t="s">
        <v>82</v>
      </c>
      <c r="J10" s="188">
        <v>75000</v>
      </c>
      <c r="K10" s="81">
        <v>14</v>
      </c>
      <c r="L10" s="81">
        <v>0</v>
      </c>
      <c r="M10" s="81">
        <v>56</v>
      </c>
      <c r="N10" s="91">
        <v>1</v>
      </c>
      <c r="O10" s="92">
        <v>0</v>
      </c>
      <c r="P10" s="93">
        <f>N10+O10</f>
        <v>1</v>
      </c>
      <c r="Q10" s="82">
        <f>IFERROR(P10/M10,"-")</f>
        <v>0.017857142857143</v>
      </c>
      <c r="R10" s="81">
        <v>0</v>
      </c>
      <c r="S10" s="81">
        <v>0</v>
      </c>
      <c r="T10" s="82">
        <f>IFERROR(S10/(O10+P10),"-")</f>
        <v>0</v>
      </c>
      <c r="U10" s="182">
        <f>IFERROR(J10/SUM(P10:P11),"-")</f>
        <v>1119.4029850746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347000</v>
      </c>
      <c r="AB10" s="85">
        <f>SUM(X10:X11)/SUM(J10:J11)</f>
        <v>5.6266666666667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1</v>
      </c>
      <c r="BO10" s="120">
        <f>IF(P10=0,"",IF(BN10=0,"",(BN10/P10)))</f>
        <v>1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83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297</v>
      </c>
      <c r="L11" s="81">
        <v>208</v>
      </c>
      <c r="M11" s="81">
        <v>34</v>
      </c>
      <c r="N11" s="91">
        <v>66</v>
      </c>
      <c r="O11" s="92">
        <v>0</v>
      </c>
      <c r="P11" s="93">
        <f>N11+O11</f>
        <v>66</v>
      </c>
      <c r="Q11" s="82">
        <f>IFERROR(P11/M11,"-")</f>
        <v>1.9411764705882</v>
      </c>
      <c r="R11" s="81">
        <v>15</v>
      </c>
      <c r="S11" s="81">
        <v>10</v>
      </c>
      <c r="T11" s="82">
        <f>IFERROR(S11/(O11+P11),"-")</f>
        <v>0.15151515151515</v>
      </c>
      <c r="U11" s="182"/>
      <c r="V11" s="84">
        <v>6</v>
      </c>
      <c r="W11" s="82">
        <f>IF(P11=0,"-",V11/P11)</f>
        <v>0.090909090909091</v>
      </c>
      <c r="X11" s="186">
        <v>422000</v>
      </c>
      <c r="Y11" s="187">
        <f>IFERROR(X11/P11,"-")</f>
        <v>6393.9393939394</v>
      </c>
      <c r="Z11" s="187">
        <f>IFERROR(X11/V11,"-")</f>
        <v>70333.333333333</v>
      </c>
      <c r="AA11" s="188"/>
      <c r="AB11" s="85"/>
      <c r="AC11" s="79"/>
      <c r="AD11" s="94">
        <v>1</v>
      </c>
      <c r="AE11" s="95">
        <f>IF(P11=0,"",IF(AD11=0,"",(AD11/P11)))</f>
        <v>0.015151515151515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5</v>
      </c>
      <c r="AN11" s="101">
        <f>IF(P11=0,"",IF(AM11=0,"",(AM11/P11)))</f>
        <v>0.075757575757576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9</v>
      </c>
      <c r="AW11" s="107">
        <f>IF(P11=0,"",IF(AV11=0,"",(AV11/P11)))</f>
        <v>0.13636363636364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15</v>
      </c>
      <c r="BF11" s="113">
        <f>IF(P11=0,"",IF(BE11=0,"",(BE11/P11)))</f>
        <v>0.22727272727273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20</v>
      </c>
      <c r="BO11" s="120">
        <f>IF(P11=0,"",IF(BN11=0,"",(BN11/P11)))</f>
        <v>0.3030303030303</v>
      </c>
      <c r="BP11" s="121">
        <v>1</v>
      </c>
      <c r="BQ11" s="122">
        <f>IFERROR(BP11/BN11,"-")</f>
        <v>0.05</v>
      </c>
      <c r="BR11" s="123">
        <v>8000</v>
      </c>
      <c r="BS11" s="124">
        <f>IFERROR(BR11/BN11,"-")</f>
        <v>400</v>
      </c>
      <c r="BT11" s="125"/>
      <c r="BU11" s="125">
        <v>1</v>
      </c>
      <c r="BV11" s="125"/>
      <c r="BW11" s="126">
        <v>11</v>
      </c>
      <c r="BX11" s="127">
        <f>IF(P11=0,"",IF(BW11=0,"",(BW11/P11)))</f>
        <v>0.16666666666667</v>
      </c>
      <c r="BY11" s="128">
        <v>4</v>
      </c>
      <c r="BZ11" s="129">
        <f>IFERROR(BY11/BW11,"-")</f>
        <v>0.36363636363636</v>
      </c>
      <c r="CA11" s="130">
        <v>354000</v>
      </c>
      <c r="CB11" s="131">
        <f>IFERROR(CA11/BW11,"-")</f>
        <v>32181.818181818</v>
      </c>
      <c r="CC11" s="132"/>
      <c r="CD11" s="132">
        <v>1</v>
      </c>
      <c r="CE11" s="132">
        <v>3</v>
      </c>
      <c r="CF11" s="133">
        <v>5</v>
      </c>
      <c r="CG11" s="134">
        <f>IF(P11=0,"",IF(CF11=0,"",(CF11/P11)))</f>
        <v>0.075757575757576</v>
      </c>
      <c r="CH11" s="135">
        <v>1</v>
      </c>
      <c r="CI11" s="136">
        <f>IFERROR(CH11/CF11,"-")</f>
        <v>0.2</v>
      </c>
      <c r="CJ11" s="137">
        <v>60000</v>
      </c>
      <c r="CK11" s="138">
        <f>IFERROR(CJ11/CF11,"-")</f>
        <v>12000</v>
      </c>
      <c r="CL11" s="139"/>
      <c r="CM11" s="139"/>
      <c r="CN11" s="139">
        <v>1</v>
      </c>
      <c r="CO11" s="140">
        <v>6</v>
      </c>
      <c r="CP11" s="141">
        <v>422000</v>
      </c>
      <c r="CQ11" s="141">
        <v>207000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7.1466666666667</v>
      </c>
      <c r="B12" s="203" t="s">
        <v>84</v>
      </c>
      <c r="C12" s="203" t="s">
        <v>78</v>
      </c>
      <c r="D12" s="203" t="s">
        <v>62</v>
      </c>
      <c r="E12" s="203" t="s">
        <v>79</v>
      </c>
      <c r="F12" s="203" t="s">
        <v>64</v>
      </c>
      <c r="G12" s="203" t="s">
        <v>85</v>
      </c>
      <c r="H12" s="90" t="s">
        <v>74</v>
      </c>
      <c r="I12" s="90" t="s">
        <v>86</v>
      </c>
      <c r="J12" s="188">
        <v>75000</v>
      </c>
      <c r="K12" s="81">
        <v>17</v>
      </c>
      <c r="L12" s="81">
        <v>0</v>
      </c>
      <c r="M12" s="81">
        <v>85</v>
      </c>
      <c r="N12" s="91">
        <v>11</v>
      </c>
      <c r="O12" s="92">
        <v>0</v>
      </c>
      <c r="P12" s="93">
        <f>N12+O12</f>
        <v>11</v>
      </c>
      <c r="Q12" s="82">
        <f>IFERROR(P12/M12,"-")</f>
        <v>0.12941176470588</v>
      </c>
      <c r="R12" s="81">
        <v>0</v>
      </c>
      <c r="S12" s="81">
        <v>7</v>
      </c>
      <c r="T12" s="82">
        <f>IFERROR(S12/(O12+P12),"-")</f>
        <v>0.63636363636364</v>
      </c>
      <c r="U12" s="182">
        <f>IFERROR(J12/SUM(P12:P13),"-")</f>
        <v>892.85714285714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461000</v>
      </c>
      <c r="AB12" s="85">
        <f>SUM(X12:X13)/SUM(J12:J13)</f>
        <v>7.1466666666667</v>
      </c>
      <c r="AC12" s="79"/>
      <c r="AD12" s="94">
        <v>1</v>
      </c>
      <c r="AE12" s="95">
        <f>IF(P12=0,"",IF(AD12=0,"",(AD12/P12)))</f>
        <v>0.090909090909091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>
        <v>1</v>
      </c>
      <c r="AN12" s="101">
        <f>IF(P12=0,"",IF(AM12=0,"",(AM12/P12)))</f>
        <v>0.090909090909091</v>
      </c>
      <c r="AO12" s="100"/>
      <c r="AP12" s="102">
        <f>IFERROR(AP12/AM12,"-")</f>
        <v>0</v>
      </c>
      <c r="AQ12" s="103"/>
      <c r="AR12" s="104">
        <f>IFERROR(AQ12/AM12,"-")</f>
        <v>0</v>
      </c>
      <c r="AS12" s="105"/>
      <c r="AT12" s="105"/>
      <c r="AU12" s="105"/>
      <c r="AV12" s="106">
        <v>4</v>
      </c>
      <c r="AW12" s="107">
        <f>IF(P12=0,"",IF(AV12=0,"",(AV12/P12)))</f>
        <v>0.36363636363636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3</v>
      </c>
      <c r="BF12" s="113">
        <f>IF(P12=0,"",IF(BE12=0,"",(BE12/P12)))</f>
        <v>0.27272727272727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1</v>
      </c>
      <c r="BO12" s="120">
        <f>IF(P12=0,"",IF(BN12=0,"",(BN12/P12)))</f>
        <v>0.090909090909091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1</v>
      </c>
      <c r="BX12" s="127">
        <f>IF(P12=0,"",IF(BW12=0,"",(BW12/P12)))</f>
        <v>0.090909090909091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236</v>
      </c>
      <c r="L13" s="81">
        <v>174</v>
      </c>
      <c r="M13" s="81">
        <v>35</v>
      </c>
      <c r="N13" s="91">
        <v>72</v>
      </c>
      <c r="O13" s="92">
        <v>1</v>
      </c>
      <c r="P13" s="93">
        <f>N13+O13</f>
        <v>73</v>
      </c>
      <c r="Q13" s="82">
        <f>IFERROR(P13/M13,"-")</f>
        <v>2.0857142857143</v>
      </c>
      <c r="R13" s="81">
        <v>19</v>
      </c>
      <c r="S13" s="81">
        <v>13</v>
      </c>
      <c r="T13" s="82">
        <f>IFERROR(S13/(O13+P13),"-")</f>
        <v>0.17567567567568</v>
      </c>
      <c r="U13" s="182"/>
      <c r="V13" s="84">
        <v>8</v>
      </c>
      <c r="W13" s="82">
        <f>IF(P13=0,"-",V13/P13)</f>
        <v>0.10958904109589</v>
      </c>
      <c r="X13" s="186">
        <v>536000</v>
      </c>
      <c r="Y13" s="187">
        <f>IFERROR(X13/P13,"-")</f>
        <v>7342.4657534247</v>
      </c>
      <c r="Z13" s="187">
        <f>IFERROR(X13/V13,"-")</f>
        <v>67000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8</v>
      </c>
      <c r="AN13" s="101">
        <f>IF(P13=0,"",IF(AM13=0,"",(AM13/P13)))</f>
        <v>0.10958904109589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>
        <v>10</v>
      </c>
      <c r="AW13" s="107">
        <f>IF(P13=0,"",IF(AV13=0,"",(AV13/P13)))</f>
        <v>0.13698630136986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12</v>
      </c>
      <c r="BF13" s="113">
        <f>IF(P13=0,"",IF(BE13=0,"",(BE13/P13)))</f>
        <v>0.16438356164384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24</v>
      </c>
      <c r="BO13" s="120">
        <f>IF(P13=0,"",IF(BN13=0,"",(BN13/P13)))</f>
        <v>0.32876712328767</v>
      </c>
      <c r="BP13" s="121">
        <v>3</v>
      </c>
      <c r="BQ13" s="122">
        <f>IFERROR(BP13/BN13,"-")</f>
        <v>0.125</v>
      </c>
      <c r="BR13" s="123">
        <v>11000</v>
      </c>
      <c r="BS13" s="124">
        <f>IFERROR(BR13/BN13,"-")</f>
        <v>458.33333333333</v>
      </c>
      <c r="BT13" s="125">
        <v>3</v>
      </c>
      <c r="BU13" s="125"/>
      <c r="BV13" s="125"/>
      <c r="BW13" s="126">
        <v>14</v>
      </c>
      <c r="BX13" s="127">
        <f>IF(P13=0,"",IF(BW13=0,"",(BW13/P13)))</f>
        <v>0.19178082191781</v>
      </c>
      <c r="BY13" s="128">
        <v>3</v>
      </c>
      <c r="BZ13" s="129">
        <f>IFERROR(BY13/BW13,"-")</f>
        <v>0.21428571428571</v>
      </c>
      <c r="CA13" s="130">
        <v>314000</v>
      </c>
      <c r="CB13" s="131">
        <f>IFERROR(CA13/BW13,"-")</f>
        <v>22428.571428571</v>
      </c>
      <c r="CC13" s="132"/>
      <c r="CD13" s="132"/>
      <c r="CE13" s="132">
        <v>3</v>
      </c>
      <c r="CF13" s="133">
        <v>5</v>
      </c>
      <c r="CG13" s="134">
        <f>IF(P13=0,"",IF(CF13=0,"",(CF13/P13)))</f>
        <v>0.068493150684932</v>
      </c>
      <c r="CH13" s="135">
        <v>2</v>
      </c>
      <c r="CI13" s="136">
        <f>IFERROR(CH13/CF13,"-")</f>
        <v>0.4</v>
      </c>
      <c r="CJ13" s="137">
        <v>211000</v>
      </c>
      <c r="CK13" s="138">
        <f>IFERROR(CJ13/CF13,"-")</f>
        <v>42200</v>
      </c>
      <c r="CL13" s="139"/>
      <c r="CM13" s="139"/>
      <c r="CN13" s="139">
        <v>2</v>
      </c>
      <c r="CO13" s="140">
        <v>8</v>
      </c>
      <c r="CP13" s="141">
        <v>536000</v>
      </c>
      <c r="CQ13" s="141">
        <v>158000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3.1382352941176</v>
      </c>
      <c r="B16" s="39"/>
      <c r="C16" s="39"/>
      <c r="D16" s="39"/>
      <c r="E16" s="39"/>
      <c r="F16" s="39"/>
      <c r="G16" s="40" t="s">
        <v>88</v>
      </c>
      <c r="H16" s="40"/>
      <c r="I16" s="40"/>
      <c r="J16" s="190">
        <f>SUM(J6:J15)</f>
        <v>340000</v>
      </c>
      <c r="K16" s="41">
        <f>SUM(K6:K15)</f>
        <v>833</v>
      </c>
      <c r="L16" s="41">
        <f>SUM(L6:L15)</f>
        <v>567</v>
      </c>
      <c r="M16" s="41">
        <f>SUM(M6:M15)</f>
        <v>346</v>
      </c>
      <c r="N16" s="41">
        <f>SUM(N6:N15)</f>
        <v>231</v>
      </c>
      <c r="O16" s="41">
        <f>SUM(O6:O15)</f>
        <v>4</v>
      </c>
      <c r="P16" s="41">
        <f>SUM(P6:P15)</f>
        <v>235</v>
      </c>
      <c r="Q16" s="42">
        <f>IFERROR(P16/M16,"-")</f>
        <v>0.67919075144509</v>
      </c>
      <c r="R16" s="78">
        <f>SUM(R6:R15)</f>
        <v>51</v>
      </c>
      <c r="S16" s="78">
        <f>SUM(S6:S15)</f>
        <v>53</v>
      </c>
      <c r="T16" s="42">
        <f>IFERROR(R16/P16,"-")</f>
        <v>0.21702127659574</v>
      </c>
      <c r="U16" s="184">
        <f>IFERROR(J16/P16,"-")</f>
        <v>1446.8085106383</v>
      </c>
      <c r="V16" s="44">
        <f>SUM(V6:V15)</f>
        <v>21</v>
      </c>
      <c r="W16" s="42">
        <f>IFERROR(V16/P16,"-")</f>
        <v>0.08936170212766</v>
      </c>
      <c r="X16" s="190">
        <f>SUM(X6:X15)</f>
        <v>1067000</v>
      </c>
      <c r="Y16" s="190">
        <f>IFERROR(X16/P16,"-")</f>
        <v>4540.4255319149</v>
      </c>
      <c r="Z16" s="190">
        <f>IFERROR(X16/V16,"-")</f>
        <v>50809.523809524</v>
      </c>
      <c r="AA16" s="190">
        <f>X16-J16</f>
        <v>727000</v>
      </c>
      <c r="AB16" s="47">
        <f>X16/J16</f>
        <v>3.1382352941176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