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<sst xmlns="http://schemas.openxmlformats.org/spreadsheetml/2006/main" uniqueCount="87">
  <si>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</si>
  <si>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</si>
  <si>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</si>
  <si>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</si>
  <si>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</si>
  <si>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</si>
  <si>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</si>
  <si>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</si>
  <si>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</si>
  <si>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</si>
  <si>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</si>
  <si>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</si>
  <si>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</si>
  <si>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</si>
  <si>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</si>
  <si>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</si>
  <si>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</si>
  <si>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</si>
  <si>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</si>
  <si>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</si>
  <si>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</si>
  <si>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</si>
  <si>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</si>
  <si>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</si>
  <si>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03月</t>
  </si>
  <si>
    <t>どきどき</t>
  </si>
  <si>
    <t>最終更新日</t>
  </si>
  <si>
    <t>06月30日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</si>
  <si>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</si>
  <si>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</si>
  <si>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</si>
  <si>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</si>
  <si>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</si>
  <si>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</si>
  <si>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</si>
  <si>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</si>
  <si>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</si>
  <si>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</si>
  <si>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</si>
  <si>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</si>
  <si>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</si>
  <si>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</si>
  <si>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</si>
  <si>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</si>
  <si>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</si>
  <si>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</si>
  <si>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</si>
  <si>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</si>
  <si>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</si>
  <si>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</si>
  <si>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</si>
  <si>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</si>
  <si>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</si>
  <si>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</si>
  <si>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</si>
  <si>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</si>
  <si>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</si>
  <si>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</si>
  <si>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</si>
  <si>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</si>
  <si>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pk179</t>
  </si>
  <si>
    <t>ダイアプレス</t>
  </si>
  <si>
    <t>DVD漫画たかし</t>
  </si>
  <si>
    <t>A4、780円</t>
  </si>
  <si>
    <t>lp02</t>
  </si>
  <si>
    <t>覗き男</t>
  </si>
  <si>
    <t>DVD袋表4C</t>
  </si>
  <si>
    <t>3月15日(金)</t>
  </si>
  <si>
    <t>pk180</t>
  </si>
  <si>
    <t>空電</t>
  </si>
  <si>
    <t>pk181</t>
  </si>
  <si>
    <t>一水社</t>
  </si>
  <si>
    <t>本気でイク地下DVDベストHコレクション</t>
  </si>
  <si>
    <t>3月16日(土)</t>
  </si>
  <si>
    <t>pk182</t>
  </si>
  <si>
    <t>pk183</t>
  </si>
  <si>
    <t>インフォメディア</t>
  </si>
  <si>
    <t>A5、日版PB、540円、8万部</t>
  </si>
  <si>
    <t>うぶ女子JK 痙攣ナマ挿入!</t>
  </si>
  <si>
    <t>DVD対向4C1P</t>
  </si>
  <si>
    <t>3月23日(土)</t>
  </si>
  <si>
    <t>pk184</t>
  </si>
  <si>
    <t>pk185</t>
  </si>
  <si>
    <t>美しすぎる募集しろうとヤリ放題</t>
  </si>
  <si>
    <t>3月29日(金)</t>
  </si>
  <si>
    <t>pk186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</si>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</sst>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310000</v>
      </c>
      <c r="E6" s="81">
        <v>893</v>
      </c>
      <c r="F6" s="81">
        <v>578</v>
      </c>
      <c r="G6" s="81">
        <v>567</v>
      </c>
      <c r="H6" s="91">
        <v>274</v>
      </c>
      <c r="I6" s="92">
        <v>2</v>
      </c>
      <c r="J6" s="145">
        <f>H6+I6</f>
        <v>276</v>
      </c>
      <c r="K6" s="82">
        <f>IFERROR(J6/G6,"-")</f>
        <v>0.48677248677249</v>
      </c>
      <c r="L6" s="81">
        <v>64</v>
      </c>
      <c r="M6" s="81">
        <v>57</v>
      </c>
      <c r="N6" s="82">
        <f>IFERROR(L6/J6,"-")</f>
        <v>0.23188405797101</v>
      </c>
      <c r="O6" s="83">
        <f>IFERROR(D6/J6,"-")</f>
        <v>1123.1884057971</v>
      </c>
      <c r="P6" s="84">
        <v>45</v>
      </c>
      <c r="Q6" s="82">
        <f>IFERROR(P6/J6,"-")</f>
        <v>0.16304347826087</v>
      </c>
      <c r="R6" s="200">
        <v>4261000</v>
      </c>
      <c r="S6" s="201">
        <f>IFERROR(R6/J6,"-")</f>
        <v>15438.405797101</v>
      </c>
      <c r="T6" s="201">
        <f>IFERROR(R6/P6,"-")</f>
        <v>94688.888888889</v>
      </c>
      <c r="U6" s="195">
        <f>IFERROR(R6-D6,"-")</f>
        <v>3951000</v>
      </c>
      <c r="V6" s="85">
        <f>R6/D6</f>
        <v>13.745161290323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310000</v>
      </c>
      <c r="E9" s="41">
        <f>SUM(E6:E7)</f>
        <v>893</v>
      </c>
      <c r="F9" s="41">
        <f>SUM(F6:F7)</f>
        <v>578</v>
      </c>
      <c r="G9" s="41">
        <f>SUM(G6:G7)</f>
        <v>567</v>
      </c>
      <c r="H9" s="41">
        <f>SUM(H6:H7)</f>
        <v>274</v>
      </c>
      <c r="I9" s="41">
        <f>SUM(I6:I7)</f>
        <v>2</v>
      </c>
      <c r="J9" s="41">
        <f>SUM(J6:J7)</f>
        <v>276</v>
      </c>
      <c r="K9" s="42">
        <f>IFERROR(J9/G9,"-")</f>
        <v>0.48677248677249</v>
      </c>
      <c r="L9" s="78">
        <f>SUM(L6:L7)</f>
        <v>64</v>
      </c>
      <c r="M9" s="78">
        <f>SUM(M6:M7)</f>
        <v>57</v>
      </c>
      <c r="N9" s="42">
        <f>IFERROR(L9/J9,"-")</f>
        <v>0.23188405797101</v>
      </c>
      <c r="O9" s="43">
        <f>IFERROR(D9/J9,"-")</f>
        <v>1123.1884057971</v>
      </c>
      <c r="P9" s="44">
        <f>SUM(P6:P7)</f>
        <v>45</v>
      </c>
      <c r="Q9" s="42">
        <f>IFERROR(P9/J9,"-")</f>
        <v>0.16304347826087</v>
      </c>
      <c r="R9" s="45">
        <f>SUM(R6:R7)</f>
        <v>4261000</v>
      </c>
      <c r="S9" s="45">
        <f>IFERROR(R9/J9,"-")</f>
        <v>15438.405797101</v>
      </c>
      <c r="T9" s="45">
        <f>IFERROR(R9/P9,"-")</f>
        <v>94688.888888889</v>
      </c>
      <c r="U9" s="46">
        <f>SUM(U6:U7)</f>
        <v>3951000</v>
      </c>
      <c r="V9" s="47">
        <f>IFERROR(R9/D9,"-")</f>
        <v>13.745161290323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1.8125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80000</v>
      </c>
      <c r="K6" s="81">
        <v>16</v>
      </c>
      <c r="L6" s="81">
        <v>0</v>
      </c>
      <c r="M6" s="81">
        <v>60</v>
      </c>
      <c r="N6" s="91">
        <v>8</v>
      </c>
      <c r="O6" s="92">
        <v>0</v>
      </c>
      <c r="P6" s="93">
        <f>N6+O6</f>
        <v>8</v>
      </c>
      <c r="Q6" s="82">
        <f>IFERROR(P6/M6,"-")</f>
        <v>0.13333333333333</v>
      </c>
      <c r="R6" s="81">
        <v>1</v>
      </c>
      <c r="S6" s="81">
        <v>5</v>
      </c>
      <c r="T6" s="82">
        <f>IFERROR(S6/(O6+P6),"-")</f>
        <v>0.625</v>
      </c>
      <c r="U6" s="182">
        <f>IFERROR(J6/SUM(P6:P7),"-")</f>
        <v>1538.4615384615</v>
      </c>
      <c r="V6" s="84">
        <v>1</v>
      </c>
      <c r="W6" s="82">
        <f>IF(P6=0,"-",V6/P6)</f>
        <v>0.125</v>
      </c>
      <c r="X6" s="186">
        <v>3000</v>
      </c>
      <c r="Y6" s="187">
        <f>IFERROR(X6/P6,"-")</f>
        <v>375</v>
      </c>
      <c r="Z6" s="187">
        <f>IFERROR(X6/V6,"-")</f>
        <v>3000</v>
      </c>
      <c r="AA6" s="188">
        <f>SUM(X6:X7)-SUM(J6:J7)</f>
        <v>65000</v>
      </c>
      <c r="AB6" s="85">
        <f>SUM(X6:X7)/SUM(J6:J7)</f>
        <v>1.8125</v>
      </c>
      <c r="AC6" s="79"/>
      <c r="AD6" s="94">
        <v>1</v>
      </c>
      <c r="AE6" s="95">
        <f>IF(P6=0,"",IF(AD6=0,"",(AD6/P6)))</f>
        <v>0.125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5</v>
      </c>
      <c r="AN6" s="101">
        <f>IF(P6=0,"",IF(AM6=0,"",(AM6/P6)))</f>
        <v>0.625</v>
      </c>
      <c r="AO6" s="100">
        <v>1</v>
      </c>
      <c r="AP6" s="102">
        <f>IFERROR(AP6/AM6,"-")</f>
        <v>0</v>
      </c>
      <c r="AQ6" s="103">
        <v>3000</v>
      </c>
      <c r="AR6" s="104">
        <f>IFERROR(AQ6/AM6,"-")</f>
        <v>600</v>
      </c>
      <c r="AS6" s="105">
        <v>1</v>
      </c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0.125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0.125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175</v>
      </c>
      <c r="L7" s="81">
        <v>128</v>
      </c>
      <c r="M7" s="81">
        <v>21</v>
      </c>
      <c r="N7" s="91">
        <v>44</v>
      </c>
      <c r="O7" s="92">
        <v>0</v>
      </c>
      <c r="P7" s="93">
        <f>N7+O7</f>
        <v>44</v>
      </c>
      <c r="Q7" s="82">
        <f>IFERROR(P7/M7,"-")</f>
        <v>2.0952380952381</v>
      </c>
      <c r="R7" s="81">
        <v>7</v>
      </c>
      <c r="S7" s="81">
        <v>9</v>
      </c>
      <c r="T7" s="82">
        <f>IFERROR(S7/(O7+P7),"-")</f>
        <v>0.20454545454545</v>
      </c>
      <c r="U7" s="182"/>
      <c r="V7" s="84">
        <v>3</v>
      </c>
      <c r="W7" s="82">
        <f>IF(P7=0,"-",V7/P7)</f>
        <v>0.068181818181818</v>
      </c>
      <c r="X7" s="186">
        <v>142000</v>
      </c>
      <c r="Y7" s="187">
        <f>IFERROR(X7/P7,"-")</f>
        <v>3227.2727272727</v>
      </c>
      <c r="Z7" s="187">
        <f>IFERROR(X7/V7,"-")</f>
        <v>47333.333333333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6</v>
      </c>
      <c r="AN7" s="101">
        <f>IF(P7=0,"",IF(AM7=0,"",(AM7/P7)))</f>
        <v>0.13636363636364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11</v>
      </c>
      <c r="AW7" s="107">
        <f>IF(P7=0,"",IF(AV7=0,"",(AV7/P7)))</f>
        <v>0.25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11</v>
      </c>
      <c r="BF7" s="113">
        <f>IF(P7=0,"",IF(BE7=0,"",(BE7/P7)))</f>
        <v>0.25</v>
      </c>
      <c r="BG7" s="112">
        <v>1</v>
      </c>
      <c r="BH7" s="114">
        <f>IFERROR(BG7/BE7,"-")</f>
        <v>0.090909090909091</v>
      </c>
      <c r="BI7" s="115">
        <v>28000</v>
      </c>
      <c r="BJ7" s="116">
        <f>IFERROR(BI7/BE7,"-")</f>
        <v>2545.4545454545</v>
      </c>
      <c r="BK7" s="117"/>
      <c r="BL7" s="117"/>
      <c r="BM7" s="117">
        <v>1</v>
      </c>
      <c r="BN7" s="119">
        <v>11</v>
      </c>
      <c r="BO7" s="120">
        <f>IF(P7=0,"",IF(BN7=0,"",(BN7/P7)))</f>
        <v>0.25</v>
      </c>
      <c r="BP7" s="121">
        <v>2</v>
      </c>
      <c r="BQ7" s="122">
        <f>IFERROR(BP7/BN7,"-")</f>
        <v>0.18181818181818</v>
      </c>
      <c r="BR7" s="123">
        <v>114000</v>
      </c>
      <c r="BS7" s="124">
        <f>IFERROR(BR7/BN7,"-")</f>
        <v>10363.636363636</v>
      </c>
      <c r="BT7" s="125">
        <v>1</v>
      </c>
      <c r="BU7" s="125"/>
      <c r="BV7" s="125">
        <v>1</v>
      </c>
      <c r="BW7" s="126">
        <v>2</v>
      </c>
      <c r="BX7" s="127">
        <f>IF(P7=0,"",IF(BW7=0,"",(BW7/P7)))</f>
        <v>0.045454545454545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3</v>
      </c>
      <c r="CG7" s="134">
        <f>IF(P7=0,"",IF(CF7=0,"",(CF7/P7)))</f>
        <v>0.068181818181818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142000</v>
      </c>
      <c r="CQ7" s="141">
        <v>111000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34.666666666667</v>
      </c>
      <c r="B8" s="203" t="s">
        <v>70</v>
      </c>
      <c r="C8" s="203" t="s">
        <v>71</v>
      </c>
      <c r="D8" s="203" t="s">
        <v>62</v>
      </c>
      <c r="E8" s="203"/>
      <c r="F8" s="203" t="s">
        <v>64</v>
      </c>
      <c r="G8" s="203" t="s">
        <v>72</v>
      </c>
      <c r="H8" s="90" t="s">
        <v>66</v>
      </c>
      <c r="I8" s="204" t="s">
        <v>73</v>
      </c>
      <c r="J8" s="188">
        <v>75000</v>
      </c>
      <c r="K8" s="81">
        <v>39</v>
      </c>
      <c r="L8" s="81">
        <v>0</v>
      </c>
      <c r="M8" s="81">
        <v>177</v>
      </c>
      <c r="N8" s="91">
        <v>14</v>
      </c>
      <c r="O8" s="92">
        <v>0</v>
      </c>
      <c r="P8" s="93">
        <f>N8+O8</f>
        <v>14</v>
      </c>
      <c r="Q8" s="82">
        <f>IFERROR(P8/M8,"-")</f>
        <v>0.07909604519774</v>
      </c>
      <c r="R8" s="81">
        <v>2</v>
      </c>
      <c r="S8" s="81">
        <v>5</v>
      </c>
      <c r="T8" s="82">
        <f>IFERROR(S8/(O8+P8),"-")</f>
        <v>0.35714285714286</v>
      </c>
      <c r="U8" s="182">
        <f>IFERROR(J8/SUM(P8:P9),"-")</f>
        <v>675.67567567568</v>
      </c>
      <c r="V8" s="84">
        <v>2</v>
      </c>
      <c r="W8" s="82">
        <f>IF(P8=0,"-",V8/P8)</f>
        <v>0.14285714285714</v>
      </c>
      <c r="X8" s="186">
        <v>265000</v>
      </c>
      <c r="Y8" s="187">
        <f>IFERROR(X8/P8,"-")</f>
        <v>18928.571428571</v>
      </c>
      <c r="Z8" s="187">
        <f>IFERROR(X8/V8,"-")</f>
        <v>132500</v>
      </c>
      <c r="AA8" s="188">
        <f>SUM(X8:X9)-SUM(J8:J9)</f>
        <v>2525000</v>
      </c>
      <c r="AB8" s="85">
        <f>SUM(X8:X9)/SUM(J8:J9)</f>
        <v>34.666666666667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0.14285714285714</v>
      </c>
      <c r="AO8" s="100">
        <v>1</v>
      </c>
      <c r="AP8" s="102">
        <f>IFERROR(AP8/AM8,"-")</f>
        <v>0</v>
      </c>
      <c r="AQ8" s="103">
        <v>173000</v>
      </c>
      <c r="AR8" s="104">
        <f>IFERROR(AQ8/AM8,"-")</f>
        <v>86500</v>
      </c>
      <c r="AS8" s="105"/>
      <c r="AT8" s="105"/>
      <c r="AU8" s="105">
        <v>1</v>
      </c>
      <c r="AV8" s="106">
        <v>1</v>
      </c>
      <c r="AW8" s="107">
        <f>IF(P8=0,"",IF(AV8=0,"",(AV8/P8)))</f>
        <v>0.071428571428571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5</v>
      </c>
      <c r="BF8" s="113">
        <f>IF(P8=0,"",IF(BE8=0,"",(BE8/P8)))</f>
        <v>0.35714285714286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0.21428571428571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3</v>
      </c>
      <c r="BX8" s="127">
        <f>IF(P8=0,"",IF(BW8=0,"",(BW8/P8)))</f>
        <v>0.21428571428571</v>
      </c>
      <c r="BY8" s="128">
        <v>1</v>
      </c>
      <c r="BZ8" s="129">
        <f>IFERROR(BY8/BW8,"-")</f>
        <v>0.33333333333333</v>
      </c>
      <c r="CA8" s="130">
        <v>92000</v>
      </c>
      <c r="CB8" s="131">
        <f>IFERROR(CA8/BW8,"-")</f>
        <v>30666.666666667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265000</v>
      </c>
      <c r="CQ8" s="141">
        <v>173000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330</v>
      </c>
      <c r="L9" s="81">
        <v>228</v>
      </c>
      <c r="M9" s="81">
        <v>84</v>
      </c>
      <c r="N9" s="91">
        <v>96</v>
      </c>
      <c r="O9" s="92">
        <v>1</v>
      </c>
      <c r="P9" s="93">
        <f>N9+O9</f>
        <v>97</v>
      </c>
      <c r="Q9" s="82">
        <f>IFERROR(P9/M9,"-")</f>
        <v>1.1547619047619</v>
      </c>
      <c r="R9" s="81">
        <v>20</v>
      </c>
      <c r="S9" s="81">
        <v>13</v>
      </c>
      <c r="T9" s="82">
        <f>IFERROR(S9/(O9+P9),"-")</f>
        <v>0.13265306122449</v>
      </c>
      <c r="U9" s="182"/>
      <c r="V9" s="84">
        <v>16</v>
      </c>
      <c r="W9" s="82">
        <f>IF(P9=0,"-",V9/P9)</f>
        <v>0.16494845360825</v>
      </c>
      <c r="X9" s="186">
        <v>2335000</v>
      </c>
      <c r="Y9" s="187">
        <f>IFERROR(X9/P9,"-")</f>
        <v>24072.164948454</v>
      </c>
      <c r="Z9" s="187">
        <f>IFERROR(X9/V9,"-")</f>
        <v>145937.5</v>
      </c>
      <c r="AA9" s="188"/>
      <c r="AB9" s="85"/>
      <c r="AC9" s="79"/>
      <c r="AD9" s="94">
        <v>1</v>
      </c>
      <c r="AE9" s="95">
        <f>IF(P9=0,"",IF(AD9=0,"",(AD9/P9)))</f>
        <v>0.010309278350515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9</v>
      </c>
      <c r="AN9" s="101">
        <f>IF(P9=0,"",IF(AM9=0,"",(AM9/P9)))</f>
        <v>0.092783505154639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7</v>
      </c>
      <c r="AW9" s="107">
        <f>IF(P9=0,"",IF(AV9=0,"",(AV9/P9)))</f>
        <v>0.072164948453608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21</v>
      </c>
      <c r="BF9" s="113">
        <f>IF(P9=0,"",IF(BE9=0,"",(BE9/P9)))</f>
        <v>0.21649484536082</v>
      </c>
      <c r="BG9" s="112">
        <v>1</v>
      </c>
      <c r="BH9" s="114">
        <f>IFERROR(BG9/BE9,"-")</f>
        <v>0.047619047619048</v>
      </c>
      <c r="BI9" s="115">
        <v>20000</v>
      </c>
      <c r="BJ9" s="116">
        <f>IFERROR(BI9/BE9,"-")</f>
        <v>952.38095238095</v>
      </c>
      <c r="BK9" s="117"/>
      <c r="BL9" s="117">
        <v>1</v>
      </c>
      <c r="BM9" s="117"/>
      <c r="BN9" s="119">
        <v>31</v>
      </c>
      <c r="BO9" s="120">
        <f>IF(P9=0,"",IF(BN9=0,"",(BN9/P9)))</f>
        <v>0.31958762886598</v>
      </c>
      <c r="BP9" s="121">
        <v>8</v>
      </c>
      <c r="BQ9" s="122">
        <f>IFERROR(BP9/BN9,"-")</f>
        <v>0.25806451612903</v>
      </c>
      <c r="BR9" s="123">
        <v>278000</v>
      </c>
      <c r="BS9" s="124">
        <f>IFERROR(BR9/BN9,"-")</f>
        <v>8967.7419354839</v>
      </c>
      <c r="BT9" s="125">
        <v>4</v>
      </c>
      <c r="BU9" s="125">
        <v>2</v>
      </c>
      <c r="BV9" s="125">
        <v>2</v>
      </c>
      <c r="BW9" s="126">
        <v>26</v>
      </c>
      <c r="BX9" s="127">
        <f>IF(P9=0,"",IF(BW9=0,"",(BW9/P9)))</f>
        <v>0.2680412371134</v>
      </c>
      <c r="BY9" s="128">
        <v>6</v>
      </c>
      <c r="BZ9" s="129">
        <f>IFERROR(BY9/BW9,"-")</f>
        <v>0.23076923076923</v>
      </c>
      <c r="CA9" s="130">
        <v>2007000</v>
      </c>
      <c r="CB9" s="131">
        <f>IFERROR(CA9/BW9,"-")</f>
        <v>77192.307692308</v>
      </c>
      <c r="CC9" s="132">
        <v>1</v>
      </c>
      <c r="CD9" s="132"/>
      <c r="CE9" s="132">
        <v>5</v>
      </c>
      <c r="CF9" s="133">
        <v>2</v>
      </c>
      <c r="CG9" s="134">
        <f>IF(P9=0,"",IF(CF9=0,"",(CF9/P9)))</f>
        <v>0.020618556701031</v>
      </c>
      <c r="CH9" s="135">
        <v>1</v>
      </c>
      <c r="CI9" s="136">
        <f>IFERROR(CH9/CF9,"-")</f>
        <v>0.5</v>
      </c>
      <c r="CJ9" s="137">
        <v>30000</v>
      </c>
      <c r="CK9" s="138">
        <f>IFERROR(CJ9/CF9,"-")</f>
        <v>15000</v>
      </c>
      <c r="CL9" s="139"/>
      <c r="CM9" s="139"/>
      <c r="CN9" s="139">
        <v>1</v>
      </c>
      <c r="CO9" s="140">
        <v>16</v>
      </c>
      <c r="CP9" s="141">
        <v>2335000</v>
      </c>
      <c r="CQ9" s="141">
        <v>1295000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4.7866666666667</v>
      </c>
      <c r="B10" s="203" t="s">
        <v>75</v>
      </c>
      <c r="C10" s="203" t="s">
        <v>76</v>
      </c>
      <c r="D10" s="203" t="s">
        <v>62</v>
      </c>
      <c r="E10" s="203" t="s">
        <v>77</v>
      </c>
      <c r="F10" s="203" t="s">
        <v>64</v>
      </c>
      <c r="G10" s="203" t="s">
        <v>78</v>
      </c>
      <c r="H10" s="90" t="s">
        <v>79</v>
      </c>
      <c r="I10" s="204" t="s">
        <v>80</v>
      </c>
      <c r="J10" s="188">
        <v>75000</v>
      </c>
      <c r="K10" s="81">
        <v>21</v>
      </c>
      <c r="L10" s="81">
        <v>0</v>
      </c>
      <c r="M10" s="81">
        <v>71</v>
      </c>
      <c r="N10" s="91">
        <v>6</v>
      </c>
      <c r="O10" s="92">
        <v>0</v>
      </c>
      <c r="P10" s="93">
        <f>N10+O10</f>
        <v>6</v>
      </c>
      <c r="Q10" s="82">
        <f>IFERROR(P10/M10,"-")</f>
        <v>0.084507042253521</v>
      </c>
      <c r="R10" s="81">
        <v>1</v>
      </c>
      <c r="S10" s="81">
        <v>2</v>
      </c>
      <c r="T10" s="82">
        <f>IFERROR(S10/(O10+P10),"-")</f>
        <v>0.33333333333333</v>
      </c>
      <c r="U10" s="182">
        <f>IFERROR(J10/SUM(P10:P11),"-")</f>
        <v>1562.5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284000</v>
      </c>
      <c r="AB10" s="85">
        <f>SUM(X10:X11)/SUM(J10:J11)</f>
        <v>4.7866666666667</v>
      </c>
      <c r="AC10" s="79"/>
      <c r="AD10" s="94">
        <v>1</v>
      </c>
      <c r="AE10" s="95">
        <f>IF(P10=0,"",IF(AD10=0,"",(AD10/P10)))</f>
        <v>0.16666666666667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2</v>
      </c>
      <c r="AW10" s="107">
        <f>IF(P10=0,"",IF(AV10=0,"",(AV10/P10)))</f>
        <v>0.33333333333333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0.33333333333333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0.16666666666667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146</v>
      </c>
      <c r="L11" s="81">
        <v>105</v>
      </c>
      <c r="M11" s="81">
        <v>47</v>
      </c>
      <c r="N11" s="91">
        <v>42</v>
      </c>
      <c r="O11" s="92">
        <v>0</v>
      </c>
      <c r="P11" s="93">
        <f>N11+O11</f>
        <v>42</v>
      </c>
      <c r="Q11" s="82">
        <f>IFERROR(P11/M11,"-")</f>
        <v>0.8936170212766</v>
      </c>
      <c r="R11" s="81">
        <v>10</v>
      </c>
      <c r="S11" s="81">
        <v>8</v>
      </c>
      <c r="T11" s="82">
        <f>IFERROR(S11/(O11+P11),"-")</f>
        <v>0.19047619047619</v>
      </c>
      <c r="U11" s="182"/>
      <c r="V11" s="84">
        <v>7</v>
      </c>
      <c r="W11" s="82">
        <f>IF(P11=0,"-",V11/P11)</f>
        <v>0.16666666666667</v>
      </c>
      <c r="X11" s="186">
        <v>359000</v>
      </c>
      <c r="Y11" s="187">
        <f>IFERROR(X11/P11,"-")</f>
        <v>8547.619047619</v>
      </c>
      <c r="Z11" s="187">
        <f>IFERROR(X11/V11,"-")</f>
        <v>51285.714285714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5</v>
      </c>
      <c r="AN11" s="101">
        <f>IF(P11=0,"",IF(AM11=0,"",(AM11/P11)))</f>
        <v>0.11904761904762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3</v>
      </c>
      <c r="AW11" s="107">
        <f>IF(P11=0,"",IF(AV11=0,"",(AV11/P11)))</f>
        <v>0.071428571428571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17</v>
      </c>
      <c r="BF11" s="113">
        <f>IF(P11=0,"",IF(BE11=0,"",(BE11/P11)))</f>
        <v>0.4047619047619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13</v>
      </c>
      <c r="BO11" s="120">
        <f>IF(P11=0,"",IF(BN11=0,"",(BN11/P11)))</f>
        <v>0.30952380952381</v>
      </c>
      <c r="BP11" s="121">
        <v>5</v>
      </c>
      <c r="BQ11" s="122">
        <f>IFERROR(BP11/BN11,"-")</f>
        <v>0.38461538461538</v>
      </c>
      <c r="BR11" s="123">
        <v>296000</v>
      </c>
      <c r="BS11" s="124">
        <f>IFERROR(BR11/BN11,"-")</f>
        <v>22769.230769231</v>
      </c>
      <c r="BT11" s="125">
        <v>3</v>
      </c>
      <c r="BU11" s="125"/>
      <c r="BV11" s="125">
        <v>2</v>
      </c>
      <c r="BW11" s="126">
        <v>3</v>
      </c>
      <c r="BX11" s="127">
        <f>IF(P11=0,"",IF(BW11=0,"",(BW11/P11)))</f>
        <v>0.071428571428571</v>
      </c>
      <c r="BY11" s="128">
        <v>2</v>
      </c>
      <c r="BZ11" s="129">
        <f>IFERROR(BY11/BW11,"-")</f>
        <v>0.66666666666667</v>
      </c>
      <c r="CA11" s="130">
        <v>63000</v>
      </c>
      <c r="CB11" s="131">
        <f>IFERROR(CA11/BW11,"-")</f>
        <v>21000</v>
      </c>
      <c r="CC11" s="132"/>
      <c r="CD11" s="132"/>
      <c r="CE11" s="132">
        <v>2</v>
      </c>
      <c r="CF11" s="133">
        <v>1</v>
      </c>
      <c r="CG11" s="134">
        <f>IF(P11=0,"",IF(CF11=0,"",(CF11/P11)))</f>
        <v>0.023809523809524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7</v>
      </c>
      <c r="CP11" s="141">
        <v>359000</v>
      </c>
      <c r="CQ11" s="141">
        <v>193000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14.4625</v>
      </c>
      <c r="B12" s="203" t="s">
        <v>82</v>
      </c>
      <c r="C12" s="203" t="s">
        <v>61</v>
      </c>
      <c r="D12" s="203" t="s">
        <v>62</v>
      </c>
      <c r="E12" s="203" t="s">
        <v>63</v>
      </c>
      <c r="F12" s="203" t="s">
        <v>64</v>
      </c>
      <c r="G12" s="203" t="s">
        <v>83</v>
      </c>
      <c r="H12" s="90" t="s">
        <v>66</v>
      </c>
      <c r="I12" s="90" t="s">
        <v>84</v>
      </c>
      <c r="J12" s="188">
        <v>80000</v>
      </c>
      <c r="K12" s="81">
        <v>24</v>
      </c>
      <c r="L12" s="81">
        <v>0</v>
      </c>
      <c r="M12" s="81">
        <v>75</v>
      </c>
      <c r="N12" s="91">
        <v>14</v>
      </c>
      <c r="O12" s="92">
        <v>1</v>
      </c>
      <c r="P12" s="93">
        <f>N12+O12</f>
        <v>15</v>
      </c>
      <c r="Q12" s="82">
        <f>IFERROR(P12/M12,"-")</f>
        <v>0.2</v>
      </c>
      <c r="R12" s="81">
        <v>4</v>
      </c>
      <c r="S12" s="81">
        <v>5</v>
      </c>
      <c r="T12" s="82">
        <f>IFERROR(S12/(O12+P12),"-")</f>
        <v>0.3125</v>
      </c>
      <c r="U12" s="182">
        <f>IFERROR(J12/SUM(P12:P13),"-")</f>
        <v>1230.7692307692</v>
      </c>
      <c r="V12" s="84">
        <v>3</v>
      </c>
      <c r="W12" s="82">
        <f>IF(P12=0,"-",V12/P12)</f>
        <v>0.2</v>
      </c>
      <c r="X12" s="186">
        <v>56000</v>
      </c>
      <c r="Y12" s="187">
        <f>IFERROR(X12/P12,"-")</f>
        <v>3733.3333333333</v>
      </c>
      <c r="Z12" s="187">
        <f>IFERROR(X12/V12,"-")</f>
        <v>18666.666666667</v>
      </c>
      <c r="AA12" s="188">
        <f>SUM(X12:X13)-SUM(J12:J13)</f>
        <v>1077000</v>
      </c>
      <c r="AB12" s="85">
        <f>SUM(X12:X13)/SUM(J12:J13)</f>
        <v>14.4625</v>
      </c>
      <c r="AC12" s="79"/>
      <c r="AD12" s="94">
        <v>4</v>
      </c>
      <c r="AE12" s="95">
        <f>IF(P12=0,"",IF(AD12=0,"",(AD12/P12)))</f>
        <v>0.26666666666667</v>
      </c>
      <c r="AF12" s="94">
        <v>2</v>
      </c>
      <c r="AG12" s="96">
        <f>IFERROR(AF12/AD12,"-")</f>
        <v>0.5</v>
      </c>
      <c r="AH12" s="97">
        <v>43000</v>
      </c>
      <c r="AI12" s="98">
        <f>IFERROR(AH12/AD12,"-")</f>
        <v>10750</v>
      </c>
      <c r="AJ12" s="99"/>
      <c r="AK12" s="99"/>
      <c r="AL12" s="99">
        <v>2</v>
      </c>
      <c r="AM12" s="100">
        <v>5</v>
      </c>
      <c r="AN12" s="101">
        <f>IF(P12=0,"",IF(AM12=0,"",(AM12/P12)))</f>
        <v>0.33333333333333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2</v>
      </c>
      <c r="AW12" s="107">
        <f>IF(P12=0,"",IF(AV12=0,"",(AV12/P12)))</f>
        <v>0.13333333333333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2</v>
      </c>
      <c r="BF12" s="113">
        <f>IF(P12=0,"",IF(BE12=0,"",(BE12/P12)))</f>
        <v>0.13333333333333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0.066666666666667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1</v>
      </c>
      <c r="BX12" s="127">
        <f>IF(P12=0,"",IF(BW12=0,"",(BW12/P12)))</f>
        <v>0.066666666666667</v>
      </c>
      <c r="BY12" s="128">
        <v>1</v>
      </c>
      <c r="BZ12" s="129">
        <f>IFERROR(BY12/BW12,"-")</f>
        <v>1</v>
      </c>
      <c r="CA12" s="130">
        <v>13000</v>
      </c>
      <c r="CB12" s="131">
        <f>IFERROR(CA12/BW12,"-")</f>
        <v>13000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56000</v>
      </c>
      <c r="CQ12" s="141">
        <v>30000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142</v>
      </c>
      <c r="L13" s="81">
        <v>117</v>
      </c>
      <c r="M13" s="81">
        <v>32</v>
      </c>
      <c r="N13" s="91">
        <v>50</v>
      </c>
      <c r="O13" s="92">
        <v>0</v>
      </c>
      <c r="P13" s="93">
        <f>N13+O13</f>
        <v>50</v>
      </c>
      <c r="Q13" s="82">
        <f>IFERROR(P13/M13,"-")</f>
        <v>1.5625</v>
      </c>
      <c r="R13" s="81">
        <v>19</v>
      </c>
      <c r="S13" s="81">
        <v>10</v>
      </c>
      <c r="T13" s="82">
        <f>IFERROR(S13/(O13+P13),"-")</f>
        <v>0.2</v>
      </c>
      <c r="U13" s="182"/>
      <c r="V13" s="84">
        <v>13</v>
      </c>
      <c r="W13" s="82">
        <f>IF(P13=0,"-",V13/P13)</f>
        <v>0.26</v>
      </c>
      <c r="X13" s="186">
        <v>1101000</v>
      </c>
      <c r="Y13" s="187">
        <f>IFERROR(X13/P13,"-")</f>
        <v>22020</v>
      </c>
      <c r="Z13" s="187">
        <f>IFERROR(X13/V13,"-")</f>
        <v>84692.307692308</v>
      </c>
      <c r="AA13" s="188"/>
      <c r="AB13" s="85"/>
      <c r="AC13" s="79"/>
      <c r="AD13" s="94">
        <v>1</v>
      </c>
      <c r="AE13" s="95">
        <f>IF(P13=0,"",IF(AD13=0,"",(AD13/P13)))</f>
        <v>0.02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10</v>
      </c>
      <c r="AN13" s="101">
        <f>IF(P13=0,"",IF(AM13=0,"",(AM13/P13)))</f>
        <v>0.2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6</v>
      </c>
      <c r="AW13" s="107">
        <f>IF(P13=0,"",IF(AV13=0,"",(AV13/P13)))</f>
        <v>0.12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11</v>
      </c>
      <c r="BF13" s="113">
        <f>IF(P13=0,"",IF(BE13=0,"",(BE13/P13)))</f>
        <v>0.22</v>
      </c>
      <c r="BG13" s="112">
        <v>2</v>
      </c>
      <c r="BH13" s="114">
        <f>IFERROR(BG13/BE13,"-")</f>
        <v>0.18181818181818</v>
      </c>
      <c r="BI13" s="115">
        <v>57000</v>
      </c>
      <c r="BJ13" s="116">
        <f>IFERROR(BI13/BE13,"-")</f>
        <v>5181.8181818182</v>
      </c>
      <c r="BK13" s="117"/>
      <c r="BL13" s="117">
        <v>1</v>
      </c>
      <c r="BM13" s="117">
        <v>1</v>
      </c>
      <c r="BN13" s="119">
        <v>13</v>
      </c>
      <c r="BO13" s="120">
        <f>IF(P13=0,"",IF(BN13=0,"",(BN13/P13)))</f>
        <v>0.26</v>
      </c>
      <c r="BP13" s="121">
        <v>5</v>
      </c>
      <c r="BQ13" s="122">
        <f>IFERROR(BP13/BN13,"-")</f>
        <v>0.38461538461538</v>
      </c>
      <c r="BR13" s="123">
        <v>206000</v>
      </c>
      <c r="BS13" s="124">
        <f>IFERROR(BR13/BN13,"-")</f>
        <v>15846.153846154</v>
      </c>
      <c r="BT13" s="125">
        <v>1</v>
      </c>
      <c r="BU13" s="125">
        <v>2</v>
      </c>
      <c r="BV13" s="125">
        <v>2</v>
      </c>
      <c r="BW13" s="126">
        <v>8</v>
      </c>
      <c r="BX13" s="127">
        <f>IF(P13=0,"",IF(BW13=0,"",(BW13/P13)))</f>
        <v>0.16</v>
      </c>
      <c r="BY13" s="128">
        <v>6</v>
      </c>
      <c r="BZ13" s="129">
        <f>IFERROR(BY13/BW13,"-")</f>
        <v>0.75</v>
      </c>
      <c r="CA13" s="130">
        <v>838000</v>
      </c>
      <c r="CB13" s="131">
        <f>IFERROR(CA13/BW13,"-")</f>
        <v>104750</v>
      </c>
      <c r="CC13" s="132">
        <v>1</v>
      </c>
      <c r="CD13" s="132"/>
      <c r="CE13" s="132">
        <v>5</v>
      </c>
      <c r="CF13" s="133">
        <v>1</v>
      </c>
      <c r="CG13" s="134">
        <f>IF(P13=0,"",IF(CF13=0,"",(CF13/P13)))</f>
        <v>0.02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13</v>
      </c>
      <c r="CP13" s="141">
        <v>1101000</v>
      </c>
      <c r="CQ13" s="141">
        <v>365000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13.745161290323</v>
      </c>
      <c r="B16" s="39"/>
      <c r="C16" s="39"/>
      <c r="D16" s="39"/>
      <c r="E16" s="39"/>
      <c r="F16" s="39"/>
      <c r="G16" s="40" t="s">
        <v>86</v>
      </c>
      <c r="H16" s="40"/>
      <c r="I16" s="40"/>
      <c r="J16" s="190">
        <f>SUM(J6:J15)</f>
        <v>310000</v>
      </c>
      <c r="K16" s="41">
        <f>SUM(K6:K15)</f>
        <v>893</v>
      </c>
      <c r="L16" s="41">
        <f>SUM(L6:L15)</f>
        <v>578</v>
      </c>
      <c r="M16" s="41">
        <f>SUM(M6:M15)</f>
        <v>567</v>
      </c>
      <c r="N16" s="41">
        <f>SUM(N6:N15)</f>
        <v>274</v>
      </c>
      <c r="O16" s="41">
        <f>SUM(O6:O15)</f>
        <v>2</v>
      </c>
      <c r="P16" s="41">
        <f>SUM(P6:P15)</f>
        <v>276</v>
      </c>
      <c r="Q16" s="42">
        <f>IFERROR(P16/M16,"-")</f>
        <v>0.48677248677249</v>
      </c>
      <c r="R16" s="78">
        <f>SUM(R6:R15)</f>
        <v>64</v>
      </c>
      <c r="S16" s="78">
        <f>SUM(S6:S15)</f>
        <v>57</v>
      </c>
      <c r="T16" s="42">
        <f>IFERROR(R16/P16,"-")</f>
        <v>0.23188405797101</v>
      </c>
      <c r="U16" s="184">
        <f>IFERROR(J16/P16,"-")</f>
        <v>1123.1884057971</v>
      </c>
      <c r="V16" s="44">
        <f>SUM(V6:V15)</f>
        <v>45</v>
      </c>
      <c r="W16" s="42">
        <f>IFERROR(V16/P16,"-")</f>
        <v>0.16304347826087</v>
      </c>
      <c r="X16" s="190">
        <f>SUM(X6:X15)</f>
        <v>4261000</v>
      </c>
      <c r="Y16" s="190">
        <f>IFERROR(X16/P16,"-")</f>
        <v>15438.405797101</v>
      </c>
      <c r="Z16" s="190">
        <f>IFERROR(X16/V16,"-")</f>
        <v>94688.888888889</v>
      </c>
      <c r="AA16" s="190">
        <f>X16-J16</f>
        <v>3951000</v>
      </c>
      <c r="AB16" s="47">
        <f>X16/J16</f>
        <v>13.745161290323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