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DVD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<sst xmlns="http://schemas.openxmlformats.org/spreadsheetml/2006/main" uniqueCount="89">
  <si>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</si>
  <si>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</si>
  <si>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</si>
  <si>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</si>
  <si>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</si>
  <si>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</si>
  <si>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</si>
  <si>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</si>
  <si>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</si>
  <si>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</si>
  <si>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</si>
  <si>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</si>
  <si>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</si>
  <si>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</si>
  <si>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</si>
  <si>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</si>
  <si>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</si>
  <si>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</si>
  <si>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</si>
  <si>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</si>
  <si>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</si>
  <si>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</si>
  <si>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</si>
  <si>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DVD</t>
  </si>
  <si>
    <t>02月</t>
  </si>
  <si>
    <t>どきどき</t>
  </si>
  <si>
    <t>最終更新日</t>
  </si>
  <si>
    <t>05月28日</t>
  </si>
  <si>
    <t>年齢分布（才）</t>
  </si>
  <si>
    <t>入金者
合計</t>
  </si>
  <si>
    <t>課金額計</t>
  </si>
  <si>
    <t>高額check</t>
  </si>
  <si>
    <t>●DVD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</si>
  <si>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</si>
  <si>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</si>
  <si>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</si>
  <si>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</si>
  <si>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</si>
  <si>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</si>
  <si>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</si>
  <si>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</si>
  <si>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</si>
  <si>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</si>
  <si>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</si>
  <si>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</si>
  <si>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</si>
  <si>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</si>
  <si>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</si>
  <si>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</si>
  <si>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</si>
  <si>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</si>
  <si>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</si>
  <si>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</si>
  <si>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</si>
  <si>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</si>
  <si>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</si>
  <si>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</si>
  <si>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</si>
  <si>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</si>
  <si>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</si>
  <si>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pk171</t>
  </si>
  <si>
    <t>ぶんか社</t>
  </si>
  <si>
    <t>DVD漫画たかし</t>
  </si>
  <si>
    <t>lp02</t>
  </si>
  <si>
    <t>EXCITING MAX!SPECIAL</t>
  </si>
  <si>
    <t>DVD袋裏1C+コンテンツ枠</t>
  </si>
  <si>
    <t>2月12日(火)</t>
  </si>
  <si>
    <t>pk172</t>
  </si>
  <si>
    <t>空電</t>
  </si>
  <si>
    <t>pk173</t>
  </si>
  <si>
    <t>ダイアプレス</t>
  </si>
  <si>
    <t>B5、日版PB、700円</t>
  </si>
  <si>
    <t>絶対!!制服主義</t>
  </si>
  <si>
    <t>DVD袋表4C</t>
  </si>
  <si>
    <t>2月15日(金)</t>
  </si>
  <si>
    <t>pk174</t>
  </si>
  <si>
    <t>pk175</t>
  </si>
  <si>
    <t>B5、700円</t>
  </si>
  <si>
    <t>昭和婦人 濡れポルノ</t>
  </si>
  <si>
    <t>2月22日(金)</t>
  </si>
  <si>
    <t>pk176</t>
  </si>
  <si>
    <t>pk177</t>
  </si>
  <si>
    <t>三和出版</t>
  </si>
  <si>
    <t>A4変形、CVS、1750円、7万部</t>
  </si>
  <si>
    <t>S級素人 人妻ランジェリー</t>
  </si>
  <si>
    <t>DVD貼付け面4C1/3P</t>
  </si>
  <si>
    <t>2月25日(月)</t>
  </si>
  <si>
    <t>pk178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</si>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</sst>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8</v>
      </c>
      <c r="D6" s="195">
        <v>465000</v>
      </c>
      <c r="E6" s="81">
        <v>689</v>
      </c>
      <c r="F6" s="81">
        <v>472</v>
      </c>
      <c r="G6" s="81">
        <v>448</v>
      </c>
      <c r="H6" s="91">
        <v>203</v>
      </c>
      <c r="I6" s="92">
        <v>9</v>
      </c>
      <c r="J6" s="145">
        <f>H6+I6</f>
        <v>212</v>
      </c>
      <c r="K6" s="82">
        <f>IFERROR(J6/G6,"-")</f>
        <v>0.47321428571429</v>
      </c>
      <c r="L6" s="81">
        <v>43</v>
      </c>
      <c r="M6" s="81">
        <v>39</v>
      </c>
      <c r="N6" s="82">
        <f>IFERROR(L6/J6,"-")</f>
        <v>0.20283018867925</v>
      </c>
      <c r="O6" s="83">
        <f>IFERROR(D6/J6,"-")</f>
        <v>2193.3962264151</v>
      </c>
      <c r="P6" s="84">
        <v>18</v>
      </c>
      <c r="Q6" s="82">
        <f>IFERROR(P6/J6,"-")</f>
        <v>0.084905660377358</v>
      </c>
      <c r="R6" s="200">
        <v>855000</v>
      </c>
      <c r="S6" s="201">
        <f>IFERROR(R6/J6,"-")</f>
        <v>4033.0188679245</v>
      </c>
      <c r="T6" s="201">
        <f>IFERROR(R6/P6,"-")</f>
        <v>47500</v>
      </c>
      <c r="U6" s="195">
        <f>IFERROR(R6-D6,"-")</f>
        <v>390000</v>
      </c>
      <c r="V6" s="85">
        <f>R6/D6</f>
        <v>1.8387096774194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465000</v>
      </c>
      <c r="E9" s="41">
        <f>SUM(E6:E7)</f>
        <v>689</v>
      </c>
      <c r="F9" s="41">
        <f>SUM(F6:F7)</f>
        <v>472</v>
      </c>
      <c r="G9" s="41">
        <f>SUM(G6:G7)</f>
        <v>448</v>
      </c>
      <c r="H9" s="41">
        <f>SUM(H6:H7)</f>
        <v>203</v>
      </c>
      <c r="I9" s="41">
        <f>SUM(I6:I7)</f>
        <v>9</v>
      </c>
      <c r="J9" s="41">
        <f>SUM(J6:J7)</f>
        <v>212</v>
      </c>
      <c r="K9" s="42">
        <f>IFERROR(J9/G9,"-")</f>
        <v>0.47321428571429</v>
      </c>
      <c r="L9" s="78">
        <f>SUM(L6:L7)</f>
        <v>43</v>
      </c>
      <c r="M9" s="78">
        <f>SUM(M6:M7)</f>
        <v>39</v>
      </c>
      <c r="N9" s="42">
        <f>IFERROR(L9/J9,"-")</f>
        <v>0.20283018867925</v>
      </c>
      <c r="O9" s="43">
        <f>IFERROR(D9/J9,"-")</f>
        <v>2193.3962264151</v>
      </c>
      <c r="P9" s="44">
        <f>SUM(P6:P7)</f>
        <v>18</v>
      </c>
      <c r="Q9" s="42">
        <f>IFERROR(P9/J9,"-")</f>
        <v>0.084905660377358</v>
      </c>
      <c r="R9" s="45">
        <f>SUM(R6:R7)</f>
        <v>855000</v>
      </c>
      <c r="S9" s="45">
        <f>IFERROR(R9/J9,"-")</f>
        <v>4033.0188679245</v>
      </c>
      <c r="T9" s="45">
        <f>IFERROR(R9/P9,"-")</f>
        <v>47500</v>
      </c>
      <c r="U9" s="46">
        <f>SUM(U6:U7)</f>
        <v>390000</v>
      </c>
      <c r="V9" s="47">
        <f>IFERROR(R9/D9,"-")</f>
        <v>1.8387096774194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3.3675675675676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185000</v>
      </c>
      <c r="K6" s="81">
        <v>34</v>
      </c>
      <c r="L6" s="81">
        <v>0</v>
      </c>
      <c r="M6" s="81">
        <v>150</v>
      </c>
      <c r="N6" s="91">
        <v>18</v>
      </c>
      <c r="O6" s="92">
        <v>1</v>
      </c>
      <c r="P6" s="93">
        <f>N6+O6</f>
        <v>19</v>
      </c>
      <c r="Q6" s="82">
        <f>IFERROR(P6/M6,"-")</f>
        <v>0.12666666666667</v>
      </c>
      <c r="R6" s="81">
        <v>3</v>
      </c>
      <c r="S6" s="81">
        <v>6</v>
      </c>
      <c r="T6" s="82">
        <f>IFERROR(S6/(O6+P6),"-")</f>
        <v>0.3</v>
      </c>
      <c r="U6" s="182">
        <f>IFERROR(J6/SUM(P6:P7),"-")</f>
        <v>1968.085106383</v>
      </c>
      <c r="V6" s="84">
        <v>2</v>
      </c>
      <c r="W6" s="82">
        <f>IF(P6=0,"-",V6/P6)</f>
        <v>0.10526315789474</v>
      </c>
      <c r="X6" s="186">
        <v>18000</v>
      </c>
      <c r="Y6" s="187">
        <f>IFERROR(X6/P6,"-")</f>
        <v>947.36842105263</v>
      </c>
      <c r="Z6" s="187">
        <f>IFERROR(X6/V6,"-")</f>
        <v>9000</v>
      </c>
      <c r="AA6" s="188">
        <f>SUM(X6:X7)-SUM(J6:J7)</f>
        <v>438000</v>
      </c>
      <c r="AB6" s="85">
        <f>SUM(X6:X7)/SUM(J6:J7)</f>
        <v>3.3675675675676</v>
      </c>
      <c r="AC6" s="79"/>
      <c r="AD6" s="94">
        <v>1</v>
      </c>
      <c r="AE6" s="95">
        <f>IF(P6=0,"",IF(AD6=0,"",(AD6/P6)))</f>
        <v>0.052631578947368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3</v>
      </c>
      <c r="AN6" s="101">
        <f>IF(P6=0,"",IF(AM6=0,"",(AM6/P6)))</f>
        <v>0.15789473684211</v>
      </c>
      <c r="AO6" s="100">
        <v>1</v>
      </c>
      <c r="AP6" s="102">
        <f>IFERROR(AP6/AM6,"-")</f>
        <v>0</v>
      </c>
      <c r="AQ6" s="103">
        <v>15000</v>
      </c>
      <c r="AR6" s="104">
        <f>IFERROR(AQ6/AM6,"-")</f>
        <v>5000</v>
      </c>
      <c r="AS6" s="105"/>
      <c r="AT6" s="105"/>
      <c r="AU6" s="105">
        <v>1</v>
      </c>
      <c r="AV6" s="106">
        <v>5</v>
      </c>
      <c r="AW6" s="107">
        <f>IF(P6=0,"",IF(AV6=0,"",(AV6/P6)))</f>
        <v>0.26315789473684</v>
      </c>
      <c r="AX6" s="106">
        <v>1</v>
      </c>
      <c r="AY6" s="108">
        <f>IFERROR(AX6/AV6,"-")</f>
        <v>0.2</v>
      </c>
      <c r="AZ6" s="109">
        <v>3000</v>
      </c>
      <c r="BA6" s="110">
        <f>IFERROR(AZ6/AV6,"-")</f>
        <v>600</v>
      </c>
      <c r="BB6" s="111">
        <v>1</v>
      </c>
      <c r="BC6" s="111"/>
      <c r="BD6" s="111"/>
      <c r="BE6" s="112">
        <v>6</v>
      </c>
      <c r="BF6" s="113">
        <f>IF(P6=0,"",IF(BE6=0,"",(BE6/P6)))</f>
        <v>0.31578947368421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4</v>
      </c>
      <c r="BO6" s="120">
        <f>IF(P6=0,"",IF(BN6=0,"",(BN6/P6)))</f>
        <v>0.21052631578947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18000</v>
      </c>
      <c r="CQ6" s="141">
        <v>15000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220</v>
      </c>
      <c r="L7" s="81">
        <v>182</v>
      </c>
      <c r="M7" s="81">
        <v>46</v>
      </c>
      <c r="N7" s="91">
        <v>73</v>
      </c>
      <c r="O7" s="92">
        <v>2</v>
      </c>
      <c r="P7" s="93">
        <f>N7+O7</f>
        <v>75</v>
      </c>
      <c r="Q7" s="82">
        <f>IFERROR(P7/M7,"-")</f>
        <v>1.6304347826087</v>
      </c>
      <c r="R7" s="81">
        <v>15</v>
      </c>
      <c r="S7" s="81">
        <v>6</v>
      </c>
      <c r="T7" s="82">
        <f>IFERROR(S7/(O7+P7),"-")</f>
        <v>0.077922077922078</v>
      </c>
      <c r="U7" s="182"/>
      <c r="V7" s="84">
        <v>6</v>
      </c>
      <c r="W7" s="82">
        <f>IF(P7=0,"-",V7/P7)</f>
        <v>0.08</v>
      </c>
      <c r="X7" s="186">
        <v>605000</v>
      </c>
      <c r="Y7" s="187">
        <f>IFERROR(X7/P7,"-")</f>
        <v>8066.6666666667</v>
      </c>
      <c r="Z7" s="187">
        <f>IFERROR(X7/V7,"-")</f>
        <v>100833.33333333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10</v>
      </c>
      <c r="AN7" s="101">
        <f>IF(P7=0,"",IF(AM7=0,"",(AM7/P7)))</f>
        <v>0.13333333333333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10</v>
      </c>
      <c r="AW7" s="107">
        <f>IF(P7=0,"",IF(AV7=0,"",(AV7/P7)))</f>
        <v>0.13333333333333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19</v>
      </c>
      <c r="BF7" s="113">
        <f>IF(P7=0,"",IF(BE7=0,"",(BE7/P7)))</f>
        <v>0.25333333333333</v>
      </c>
      <c r="BG7" s="112">
        <v>2</v>
      </c>
      <c r="BH7" s="114">
        <f>IFERROR(BG7/BE7,"-")</f>
        <v>0.10526315789474</v>
      </c>
      <c r="BI7" s="115">
        <v>32000</v>
      </c>
      <c r="BJ7" s="116">
        <f>IFERROR(BI7/BE7,"-")</f>
        <v>1684.2105263158</v>
      </c>
      <c r="BK7" s="117">
        <v>1</v>
      </c>
      <c r="BL7" s="117"/>
      <c r="BM7" s="117">
        <v>1</v>
      </c>
      <c r="BN7" s="119">
        <v>24</v>
      </c>
      <c r="BO7" s="120">
        <f>IF(P7=0,"",IF(BN7=0,"",(BN7/P7)))</f>
        <v>0.32</v>
      </c>
      <c r="BP7" s="121">
        <v>2</v>
      </c>
      <c r="BQ7" s="122">
        <f>IFERROR(BP7/BN7,"-")</f>
        <v>0.083333333333333</v>
      </c>
      <c r="BR7" s="123">
        <v>13000</v>
      </c>
      <c r="BS7" s="124">
        <f>IFERROR(BR7/BN7,"-")</f>
        <v>541.66666666667</v>
      </c>
      <c r="BT7" s="125">
        <v>2</v>
      </c>
      <c r="BU7" s="125"/>
      <c r="BV7" s="125"/>
      <c r="BW7" s="126">
        <v>9</v>
      </c>
      <c r="BX7" s="127">
        <f>IF(P7=0,"",IF(BW7=0,"",(BW7/P7)))</f>
        <v>0.12</v>
      </c>
      <c r="BY7" s="128">
        <v>2</v>
      </c>
      <c r="BZ7" s="129">
        <f>IFERROR(BY7/BW7,"-")</f>
        <v>0.22222222222222</v>
      </c>
      <c r="CA7" s="130">
        <v>560000</v>
      </c>
      <c r="CB7" s="131">
        <f>IFERROR(CA7/BW7,"-")</f>
        <v>62222.222222222</v>
      </c>
      <c r="CC7" s="132">
        <v>1</v>
      </c>
      <c r="CD7" s="132"/>
      <c r="CE7" s="132">
        <v>1</v>
      </c>
      <c r="CF7" s="133">
        <v>3</v>
      </c>
      <c r="CG7" s="134">
        <f>IF(P7=0,"",IF(CF7=0,"",(CF7/P7)))</f>
        <v>0.04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6</v>
      </c>
      <c r="CP7" s="141">
        <v>605000</v>
      </c>
      <c r="CQ7" s="141">
        <v>550000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0.0375</v>
      </c>
      <c r="B8" s="203" t="s">
        <v>69</v>
      </c>
      <c r="C8" s="203" t="s">
        <v>70</v>
      </c>
      <c r="D8" s="203" t="s">
        <v>62</v>
      </c>
      <c r="E8" s="203" t="s">
        <v>71</v>
      </c>
      <c r="F8" s="203" t="s">
        <v>63</v>
      </c>
      <c r="G8" s="203" t="s">
        <v>72</v>
      </c>
      <c r="H8" s="90" t="s">
        <v>73</v>
      </c>
      <c r="I8" s="90" t="s">
        <v>74</v>
      </c>
      <c r="J8" s="188">
        <v>80000</v>
      </c>
      <c r="K8" s="81">
        <v>18</v>
      </c>
      <c r="L8" s="81">
        <v>0</v>
      </c>
      <c r="M8" s="81">
        <v>70</v>
      </c>
      <c r="N8" s="91">
        <v>7</v>
      </c>
      <c r="O8" s="92">
        <v>0</v>
      </c>
      <c r="P8" s="93">
        <f>N8+O8</f>
        <v>7</v>
      </c>
      <c r="Q8" s="82">
        <f>IFERROR(P8/M8,"-")</f>
        <v>0.1</v>
      </c>
      <c r="R8" s="81">
        <v>0</v>
      </c>
      <c r="S8" s="81">
        <v>3</v>
      </c>
      <c r="T8" s="82">
        <f>IFERROR(S8/(O8+P8),"-")</f>
        <v>0.42857142857143</v>
      </c>
      <c r="U8" s="182">
        <f>IFERROR(J8/SUM(P8:P9),"-")</f>
        <v>1860.4651162791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-77000</v>
      </c>
      <c r="AB8" s="85">
        <f>SUM(X8:X9)/SUM(J8:J9)</f>
        <v>0.0375</v>
      </c>
      <c r="AC8" s="79"/>
      <c r="AD8" s="94">
        <v>1</v>
      </c>
      <c r="AE8" s="95">
        <f>IF(P8=0,"",IF(AD8=0,"",(AD8/P8)))</f>
        <v>0.14285714285714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1</v>
      </c>
      <c r="AN8" s="101">
        <f>IF(P8=0,"",IF(AM8=0,"",(AM8/P8)))</f>
        <v>0.14285714285714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3</v>
      </c>
      <c r="AW8" s="107">
        <f>IF(P8=0,"",IF(AV8=0,"",(AV8/P8)))</f>
        <v>0.42857142857143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1</v>
      </c>
      <c r="BF8" s="113">
        <f>IF(P8=0,"",IF(BE8=0,"",(BE8/P8)))</f>
        <v>0.14285714285714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</v>
      </c>
      <c r="BO8" s="120">
        <f>IF(P8=0,"",IF(BN8=0,"",(BN8/P8)))</f>
        <v>0.14285714285714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/>
      <c r="E9" s="203"/>
      <c r="F9" s="203" t="s">
        <v>68</v>
      </c>
      <c r="G9" s="203"/>
      <c r="H9" s="90"/>
      <c r="I9" s="90"/>
      <c r="J9" s="188"/>
      <c r="K9" s="81">
        <v>112</v>
      </c>
      <c r="L9" s="81">
        <v>83</v>
      </c>
      <c r="M9" s="81">
        <v>22</v>
      </c>
      <c r="N9" s="91">
        <v>34</v>
      </c>
      <c r="O9" s="92">
        <v>2</v>
      </c>
      <c r="P9" s="93">
        <f>N9+O9</f>
        <v>36</v>
      </c>
      <c r="Q9" s="82">
        <f>IFERROR(P9/M9,"-")</f>
        <v>1.6363636363636</v>
      </c>
      <c r="R9" s="81">
        <v>9</v>
      </c>
      <c r="S9" s="81">
        <v>5</v>
      </c>
      <c r="T9" s="82">
        <f>IFERROR(S9/(O9+P9),"-")</f>
        <v>0.13157894736842</v>
      </c>
      <c r="U9" s="182"/>
      <c r="V9" s="84">
        <v>1</v>
      </c>
      <c r="W9" s="82">
        <f>IF(P9=0,"-",V9/P9)</f>
        <v>0.027777777777778</v>
      </c>
      <c r="X9" s="186">
        <v>3000</v>
      </c>
      <c r="Y9" s="187">
        <f>IFERROR(X9/P9,"-")</f>
        <v>83.333333333333</v>
      </c>
      <c r="Z9" s="187">
        <f>IFERROR(X9/V9,"-")</f>
        <v>3000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9</v>
      </c>
      <c r="AN9" s="101">
        <f>IF(P9=0,"",IF(AM9=0,"",(AM9/P9)))</f>
        <v>0.25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6</v>
      </c>
      <c r="AW9" s="107">
        <f>IF(P9=0,"",IF(AV9=0,"",(AV9/P9)))</f>
        <v>0.16666666666667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9</v>
      </c>
      <c r="BF9" s="113">
        <f>IF(P9=0,"",IF(BE9=0,"",(BE9/P9)))</f>
        <v>0.25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4</v>
      </c>
      <c r="BO9" s="120">
        <f>IF(P9=0,"",IF(BN9=0,"",(BN9/P9)))</f>
        <v>0.11111111111111</v>
      </c>
      <c r="BP9" s="121">
        <v>1</v>
      </c>
      <c r="BQ9" s="122">
        <f>IFERROR(BP9/BN9,"-")</f>
        <v>0.25</v>
      </c>
      <c r="BR9" s="123">
        <v>3000</v>
      </c>
      <c r="BS9" s="124">
        <f>IFERROR(BR9/BN9,"-")</f>
        <v>750</v>
      </c>
      <c r="BT9" s="125">
        <v>1</v>
      </c>
      <c r="BU9" s="125"/>
      <c r="BV9" s="125"/>
      <c r="BW9" s="126">
        <v>6</v>
      </c>
      <c r="BX9" s="127">
        <f>IF(P9=0,"",IF(BW9=0,"",(BW9/P9)))</f>
        <v>0.16666666666667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>
        <v>2</v>
      </c>
      <c r="CG9" s="134">
        <f>IF(P9=0,"",IF(CF9=0,"",(CF9/P9)))</f>
        <v>0.055555555555556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1</v>
      </c>
      <c r="CP9" s="141">
        <v>3000</v>
      </c>
      <c r="CQ9" s="141">
        <v>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0.5625</v>
      </c>
      <c r="B10" s="203" t="s">
        <v>76</v>
      </c>
      <c r="C10" s="203" t="s">
        <v>70</v>
      </c>
      <c r="D10" s="203" t="s">
        <v>62</v>
      </c>
      <c r="E10" s="203" t="s">
        <v>77</v>
      </c>
      <c r="F10" s="203" t="s">
        <v>63</v>
      </c>
      <c r="G10" s="203" t="s">
        <v>78</v>
      </c>
      <c r="H10" s="90" t="s">
        <v>73</v>
      </c>
      <c r="I10" s="90" t="s">
        <v>79</v>
      </c>
      <c r="J10" s="188">
        <v>80000</v>
      </c>
      <c r="K10" s="81">
        <v>10</v>
      </c>
      <c r="L10" s="81">
        <v>0</v>
      </c>
      <c r="M10" s="81">
        <v>36</v>
      </c>
      <c r="N10" s="91">
        <v>2</v>
      </c>
      <c r="O10" s="92">
        <v>0</v>
      </c>
      <c r="P10" s="93">
        <f>N10+O10</f>
        <v>2</v>
      </c>
      <c r="Q10" s="82">
        <f>IFERROR(P10/M10,"-")</f>
        <v>0.055555555555556</v>
      </c>
      <c r="R10" s="81">
        <v>0</v>
      </c>
      <c r="S10" s="81">
        <v>0</v>
      </c>
      <c r="T10" s="82">
        <f>IFERROR(S10/(O10+P10),"-")</f>
        <v>0</v>
      </c>
      <c r="U10" s="182">
        <f>IFERROR(J10/SUM(P10:P11),"-")</f>
        <v>3478.2608695652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SUM(X10:X11)-SUM(J10:J11)</f>
        <v>-35000</v>
      </c>
      <c r="AB10" s="85">
        <f>SUM(X10:X11)/SUM(J10:J11)</f>
        <v>0.5625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0.5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>
        <v>1</v>
      </c>
      <c r="BX10" s="127">
        <f>IF(P10=0,"",IF(BW10=0,"",(BW10/P10)))</f>
        <v>0.5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80</v>
      </c>
      <c r="C11" s="203"/>
      <c r="D11" s="203"/>
      <c r="E11" s="203"/>
      <c r="F11" s="203" t="s">
        <v>68</v>
      </c>
      <c r="G11" s="203"/>
      <c r="H11" s="90"/>
      <c r="I11" s="90"/>
      <c r="J11" s="188"/>
      <c r="K11" s="81">
        <v>123</v>
      </c>
      <c r="L11" s="81">
        <v>86</v>
      </c>
      <c r="M11" s="81">
        <v>25</v>
      </c>
      <c r="N11" s="91">
        <v>20</v>
      </c>
      <c r="O11" s="92">
        <v>1</v>
      </c>
      <c r="P11" s="93">
        <f>N11+O11</f>
        <v>21</v>
      </c>
      <c r="Q11" s="82">
        <f>IFERROR(P11/M11,"-")</f>
        <v>0.84</v>
      </c>
      <c r="R11" s="81">
        <v>6</v>
      </c>
      <c r="S11" s="81">
        <v>2</v>
      </c>
      <c r="T11" s="82">
        <f>IFERROR(S11/(O11+P11),"-")</f>
        <v>0.090909090909091</v>
      </c>
      <c r="U11" s="182"/>
      <c r="V11" s="84">
        <v>3</v>
      </c>
      <c r="W11" s="82">
        <f>IF(P11=0,"-",V11/P11)</f>
        <v>0.14285714285714</v>
      </c>
      <c r="X11" s="186">
        <v>45000</v>
      </c>
      <c r="Y11" s="187">
        <f>IFERROR(X11/P11,"-")</f>
        <v>2142.8571428571</v>
      </c>
      <c r="Z11" s="187">
        <f>IFERROR(X11/V11,"-")</f>
        <v>15000</v>
      </c>
      <c r="AA11" s="188"/>
      <c r="AB11" s="85"/>
      <c r="AC11" s="79"/>
      <c r="AD11" s="94">
        <v>1</v>
      </c>
      <c r="AE11" s="95">
        <f>IF(P11=0,"",IF(AD11=0,"",(AD11/P11)))</f>
        <v>0.047619047619048</v>
      </c>
      <c r="AF11" s="94"/>
      <c r="AG11" s="96">
        <f>IFERROR(AF11/AD11,"-")</f>
        <v>0</v>
      </c>
      <c r="AH11" s="97"/>
      <c r="AI11" s="98">
        <f>IFERROR(AH11/AD11,"-")</f>
        <v>0</v>
      </c>
      <c r="AJ11" s="99"/>
      <c r="AK11" s="99"/>
      <c r="AL11" s="99"/>
      <c r="AM11" s="100">
        <v>1</v>
      </c>
      <c r="AN11" s="101">
        <f>IF(P11=0,"",IF(AM11=0,"",(AM11/P11)))</f>
        <v>0.047619047619048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2</v>
      </c>
      <c r="AW11" s="107">
        <f>IF(P11=0,"",IF(AV11=0,"",(AV11/P11)))</f>
        <v>0.095238095238095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1</v>
      </c>
      <c r="BF11" s="113">
        <f>IF(P11=0,"",IF(BE11=0,"",(BE11/P11)))</f>
        <v>0.047619047619048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11</v>
      </c>
      <c r="BO11" s="120">
        <f>IF(P11=0,"",IF(BN11=0,"",(BN11/P11)))</f>
        <v>0.52380952380952</v>
      </c>
      <c r="BP11" s="121">
        <v>1</v>
      </c>
      <c r="BQ11" s="122">
        <f>IFERROR(BP11/BN11,"-")</f>
        <v>0.090909090909091</v>
      </c>
      <c r="BR11" s="123">
        <v>13000</v>
      </c>
      <c r="BS11" s="124">
        <f>IFERROR(BR11/BN11,"-")</f>
        <v>1181.8181818182</v>
      </c>
      <c r="BT11" s="125"/>
      <c r="BU11" s="125"/>
      <c r="BV11" s="125">
        <v>1</v>
      </c>
      <c r="BW11" s="126">
        <v>4</v>
      </c>
      <c r="BX11" s="127">
        <f>IF(P11=0,"",IF(BW11=0,"",(BW11/P11)))</f>
        <v>0.19047619047619</v>
      </c>
      <c r="BY11" s="128">
        <v>1</v>
      </c>
      <c r="BZ11" s="129">
        <f>IFERROR(BY11/BW11,"-")</f>
        <v>0.25</v>
      </c>
      <c r="CA11" s="130">
        <v>3000</v>
      </c>
      <c r="CB11" s="131">
        <f>IFERROR(CA11/BW11,"-")</f>
        <v>750</v>
      </c>
      <c r="CC11" s="132">
        <v>1</v>
      </c>
      <c r="CD11" s="132"/>
      <c r="CE11" s="132"/>
      <c r="CF11" s="133">
        <v>1</v>
      </c>
      <c r="CG11" s="134">
        <f>IF(P11=0,"",IF(CF11=0,"",(CF11/P11)))</f>
        <v>0.047619047619048</v>
      </c>
      <c r="CH11" s="135">
        <v>1</v>
      </c>
      <c r="CI11" s="136">
        <f>IFERROR(CH11/CF11,"-")</f>
        <v>1</v>
      </c>
      <c r="CJ11" s="137">
        <v>29000</v>
      </c>
      <c r="CK11" s="138">
        <f>IFERROR(CJ11/CF11,"-")</f>
        <v>29000</v>
      </c>
      <c r="CL11" s="139"/>
      <c r="CM11" s="139"/>
      <c r="CN11" s="139">
        <v>1</v>
      </c>
      <c r="CO11" s="140">
        <v>3</v>
      </c>
      <c r="CP11" s="141">
        <v>45000</v>
      </c>
      <c r="CQ11" s="141">
        <v>29000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1.5333333333333</v>
      </c>
      <c r="B12" s="203" t="s">
        <v>81</v>
      </c>
      <c r="C12" s="203" t="s">
        <v>82</v>
      </c>
      <c r="D12" s="203" t="s">
        <v>62</v>
      </c>
      <c r="E12" s="203" t="s">
        <v>83</v>
      </c>
      <c r="F12" s="203" t="s">
        <v>63</v>
      </c>
      <c r="G12" s="203" t="s">
        <v>84</v>
      </c>
      <c r="H12" s="90" t="s">
        <v>85</v>
      </c>
      <c r="I12" s="90" t="s">
        <v>86</v>
      </c>
      <c r="J12" s="188">
        <v>120000</v>
      </c>
      <c r="K12" s="81">
        <v>17</v>
      </c>
      <c r="L12" s="81">
        <v>0</v>
      </c>
      <c r="M12" s="81">
        <v>63</v>
      </c>
      <c r="N12" s="91">
        <v>6</v>
      </c>
      <c r="O12" s="92">
        <v>0</v>
      </c>
      <c r="P12" s="93">
        <f>N12+O12</f>
        <v>6</v>
      </c>
      <c r="Q12" s="82">
        <f>IFERROR(P12/M12,"-")</f>
        <v>0.095238095238095</v>
      </c>
      <c r="R12" s="81">
        <v>1</v>
      </c>
      <c r="S12" s="81">
        <v>3</v>
      </c>
      <c r="T12" s="82">
        <f>IFERROR(S12/(O12+P12),"-")</f>
        <v>0.5</v>
      </c>
      <c r="U12" s="182">
        <f>IFERROR(J12/SUM(P12:P13),"-")</f>
        <v>2307.6923076923</v>
      </c>
      <c r="V12" s="84">
        <v>1</v>
      </c>
      <c r="W12" s="82">
        <f>IF(P12=0,"-",V12/P12)</f>
        <v>0.16666666666667</v>
      </c>
      <c r="X12" s="186">
        <v>8000</v>
      </c>
      <c r="Y12" s="187">
        <f>IFERROR(X12/P12,"-")</f>
        <v>1333.3333333333</v>
      </c>
      <c r="Z12" s="187">
        <f>IFERROR(X12/V12,"-")</f>
        <v>8000</v>
      </c>
      <c r="AA12" s="188">
        <f>SUM(X12:X13)-SUM(J12:J13)</f>
        <v>64000</v>
      </c>
      <c r="AB12" s="85">
        <f>SUM(X12:X13)/SUM(J12:J13)</f>
        <v>1.5333333333333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2</v>
      </c>
      <c r="AN12" s="101">
        <f>IF(P12=0,"",IF(AM12=0,"",(AM12/P12)))</f>
        <v>0.33333333333333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>
        <v>1</v>
      </c>
      <c r="AW12" s="107">
        <f>IF(P12=0,"",IF(AV12=0,"",(AV12/P12)))</f>
        <v>0.16666666666667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1</v>
      </c>
      <c r="BF12" s="113">
        <f>IF(P12=0,"",IF(BE12=0,"",(BE12/P12)))</f>
        <v>0.16666666666667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1</v>
      </c>
      <c r="BO12" s="120">
        <f>IF(P12=0,"",IF(BN12=0,"",(BN12/P12)))</f>
        <v>0.16666666666667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1</v>
      </c>
      <c r="BX12" s="127">
        <f>IF(P12=0,"",IF(BW12=0,"",(BW12/P12)))</f>
        <v>0.16666666666667</v>
      </c>
      <c r="BY12" s="128">
        <v>1</v>
      </c>
      <c r="BZ12" s="129">
        <f>IFERROR(BY12/BW12,"-")</f>
        <v>1</v>
      </c>
      <c r="CA12" s="130">
        <v>8000</v>
      </c>
      <c r="CB12" s="131">
        <f>IFERROR(CA12/BW12,"-")</f>
        <v>8000</v>
      </c>
      <c r="CC12" s="132"/>
      <c r="CD12" s="132">
        <v>1</v>
      </c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1</v>
      </c>
      <c r="CP12" s="141">
        <v>8000</v>
      </c>
      <c r="CQ12" s="141">
        <v>8000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87</v>
      </c>
      <c r="C13" s="203"/>
      <c r="D13" s="203"/>
      <c r="E13" s="203"/>
      <c r="F13" s="203" t="s">
        <v>68</v>
      </c>
      <c r="G13" s="203"/>
      <c r="H13" s="90"/>
      <c r="I13" s="90"/>
      <c r="J13" s="188"/>
      <c r="K13" s="81">
        <v>155</v>
      </c>
      <c r="L13" s="81">
        <v>121</v>
      </c>
      <c r="M13" s="81">
        <v>36</v>
      </c>
      <c r="N13" s="91">
        <v>43</v>
      </c>
      <c r="O13" s="92">
        <v>3</v>
      </c>
      <c r="P13" s="93">
        <f>N13+O13</f>
        <v>46</v>
      </c>
      <c r="Q13" s="82">
        <f>IFERROR(P13/M13,"-")</f>
        <v>1.2777777777778</v>
      </c>
      <c r="R13" s="81">
        <v>9</v>
      </c>
      <c r="S13" s="81">
        <v>14</v>
      </c>
      <c r="T13" s="82">
        <f>IFERROR(S13/(O13+P13),"-")</f>
        <v>0.28571428571429</v>
      </c>
      <c r="U13" s="182"/>
      <c r="V13" s="84">
        <v>5</v>
      </c>
      <c r="W13" s="82">
        <f>IF(P13=0,"-",V13/P13)</f>
        <v>0.10869565217391</v>
      </c>
      <c r="X13" s="186">
        <v>176000</v>
      </c>
      <c r="Y13" s="187">
        <f>IFERROR(X13/P13,"-")</f>
        <v>3826.0869565217</v>
      </c>
      <c r="Z13" s="187">
        <f>IFERROR(X13/V13,"-")</f>
        <v>35200</v>
      </c>
      <c r="AA13" s="188"/>
      <c r="AB13" s="85"/>
      <c r="AC13" s="79"/>
      <c r="AD13" s="94">
        <v>3</v>
      </c>
      <c r="AE13" s="95">
        <f>IF(P13=0,"",IF(AD13=0,"",(AD13/P13)))</f>
        <v>0.065217391304348</v>
      </c>
      <c r="AF13" s="94"/>
      <c r="AG13" s="96">
        <f>IFERROR(AF13/AD13,"-")</f>
        <v>0</v>
      </c>
      <c r="AH13" s="97"/>
      <c r="AI13" s="98">
        <f>IFERROR(AH13/AD13,"-")</f>
        <v>0</v>
      </c>
      <c r="AJ13" s="99"/>
      <c r="AK13" s="99"/>
      <c r="AL13" s="99"/>
      <c r="AM13" s="100">
        <v>11</v>
      </c>
      <c r="AN13" s="101">
        <f>IF(P13=0,"",IF(AM13=0,"",(AM13/P13)))</f>
        <v>0.23913043478261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>
        <v>4</v>
      </c>
      <c r="AW13" s="107">
        <f>IF(P13=0,"",IF(AV13=0,"",(AV13/P13)))</f>
        <v>0.08695652173913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10</v>
      </c>
      <c r="BF13" s="113">
        <f>IF(P13=0,"",IF(BE13=0,"",(BE13/P13)))</f>
        <v>0.21739130434783</v>
      </c>
      <c r="BG13" s="112">
        <v>2</v>
      </c>
      <c r="BH13" s="114">
        <f>IFERROR(BG13/BE13,"-")</f>
        <v>0.2</v>
      </c>
      <c r="BI13" s="115">
        <v>18000</v>
      </c>
      <c r="BJ13" s="116">
        <f>IFERROR(BI13/BE13,"-")</f>
        <v>1800</v>
      </c>
      <c r="BK13" s="117">
        <v>1</v>
      </c>
      <c r="BL13" s="117"/>
      <c r="BM13" s="117">
        <v>1</v>
      </c>
      <c r="BN13" s="119">
        <v>11</v>
      </c>
      <c r="BO13" s="120">
        <f>IF(P13=0,"",IF(BN13=0,"",(BN13/P13)))</f>
        <v>0.23913043478261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5</v>
      </c>
      <c r="BX13" s="127">
        <f>IF(P13=0,"",IF(BW13=0,"",(BW13/P13)))</f>
        <v>0.10869565217391</v>
      </c>
      <c r="BY13" s="128">
        <v>2</v>
      </c>
      <c r="BZ13" s="129">
        <f>IFERROR(BY13/BW13,"-")</f>
        <v>0.4</v>
      </c>
      <c r="CA13" s="130">
        <v>123000</v>
      </c>
      <c r="CB13" s="131">
        <f>IFERROR(CA13/BW13,"-")</f>
        <v>24600</v>
      </c>
      <c r="CC13" s="132"/>
      <c r="CD13" s="132"/>
      <c r="CE13" s="132">
        <v>2</v>
      </c>
      <c r="CF13" s="133">
        <v>2</v>
      </c>
      <c r="CG13" s="134">
        <f>IF(P13=0,"",IF(CF13=0,"",(CF13/P13)))</f>
        <v>0.043478260869565</v>
      </c>
      <c r="CH13" s="135">
        <v>1</v>
      </c>
      <c r="CI13" s="136">
        <f>IFERROR(CH13/CF13,"-")</f>
        <v>0.5</v>
      </c>
      <c r="CJ13" s="137">
        <v>35000</v>
      </c>
      <c r="CK13" s="138">
        <f>IFERROR(CJ13/CF13,"-")</f>
        <v>17500</v>
      </c>
      <c r="CL13" s="139"/>
      <c r="CM13" s="139"/>
      <c r="CN13" s="139">
        <v>1</v>
      </c>
      <c r="CO13" s="140">
        <v>5</v>
      </c>
      <c r="CP13" s="141">
        <v>176000</v>
      </c>
      <c r="CQ13" s="141">
        <v>70000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30"/>
      <c r="B14" s="87"/>
      <c r="C14" s="88"/>
      <c r="D14" s="88"/>
      <c r="E14" s="88"/>
      <c r="F14" s="89"/>
      <c r="G14" s="90"/>
      <c r="H14" s="90"/>
      <c r="I14" s="90"/>
      <c r="J14" s="192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59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30"/>
      <c r="B15" s="37"/>
      <c r="C15" s="21"/>
      <c r="D15" s="21"/>
      <c r="E15" s="21"/>
      <c r="F15" s="22"/>
      <c r="G15" s="36"/>
      <c r="H15" s="36"/>
      <c r="I15" s="75"/>
      <c r="J15" s="193"/>
      <c r="K15" s="34"/>
      <c r="L15" s="34"/>
      <c r="M15" s="31"/>
      <c r="N15" s="23"/>
      <c r="O15" s="23"/>
      <c r="P15" s="23"/>
      <c r="Q15" s="33"/>
      <c r="R15" s="32"/>
      <c r="S15" s="23"/>
      <c r="T15" s="32"/>
      <c r="U15" s="183"/>
      <c r="V15" s="25"/>
      <c r="W15" s="25"/>
      <c r="X15" s="189"/>
      <c r="Y15" s="189"/>
      <c r="Z15" s="189"/>
      <c r="AA15" s="189"/>
      <c r="AB15" s="33"/>
      <c r="AC15" s="61"/>
      <c r="AD15" s="63"/>
      <c r="AE15" s="64"/>
      <c r="AF15" s="63"/>
      <c r="AG15" s="67"/>
      <c r="AH15" s="68"/>
      <c r="AI15" s="69"/>
      <c r="AJ15" s="70"/>
      <c r="AK15" s="70"/>
      <c r="AL15" s="70"/>
      <c r="AM15" s="63"/>
      <c r="AN15" s="64"/>
      <c r="AO15" s="63"/>
      <c r="AP15" s="67"/>
      <c r="AQ15" s="68"/>
      <c r="AR15" s="69"/>
      <c r="AS15" s="70"/>
      <c r="AT15" s="70"/>
      <c r="AU15" s="70"/>
      <c r="AV15" s="63"/>
      <c r="AW15" s="64"/>
      <c r="AX15" s="63"/>
      <c r="AY15" s="67"/>
      <c r="AZ15" s="68"/>
      <c r="BA15" s="69"/>
      <c r="BB15" s="70"/>
      <c r="BC15" s="70"/>
      <c r="BD15" s="70"/>
      <c r="BE15" s="63"/>
      <c r="BF15" s="64"/>
      <c r="BG15" s="63"/>
      <c r="BH15" s="67"/>
      <c r="BI15" s="68"/>
      <c r="BJ15" s="69"/>
      <c r="BK15" s="70"/>
      <c r="BL15" s="70"/>
      <c r="BM15" s="70"/>
      <c r="BN15" s="65"/>
      <c r="BO15" s="66"/>
      <c r="BP15" s="63"/>
      <c r="BQ15" s="67"/>
      <c r="BR15" s="68"/>
      <c r="BS15" s="69"/>
      <c r="BT15" s="70"/>
      <c r="BU15" s="70"/>
      <c r="BV15" s="70"/>
      <c r="BW15" s="65"/>
      <c r="BX15" s="66"/>
      <c r="BY15" s="63"/>
      <c r="BZ15" s="67"/>
      <c r="CA15" s="68"/>
      <c r="CB15" s="69"/>
      <c r="CC15" s="70"/>
      <c r="CD15" s="70"/>
      <c r="CE15" s="70"/>
      <c r="CF15" s="65"/>
      <c r="CG15" s="66"/>
      <c r="CH15" s="63"/>
      <c r="CI15" s="67"/>
      <c r="CJ15" s="68"/>
      <c r="CK15" s="69"/>
      <c r="CL15" s="70"/>
      <c r="CM15" s="70"/>
      <c r="CN15" s="70"/>
      <c r="CO15" s="71"/>
      <c r="CP15" s="68"/>
      <c r="CQ15" s="68"/>
      <c r="CR15" s="68"/>
      <c r="CS15" s="72"/>
    </row>
    <row r="16" spans="1:98">
      <c r="A16" s="19">
        <f>AB16</f>
        <v>1.8387096774194</v>
      </c>
      <c r="B16" s="39"/>
      <c r="C16" s="39"/>
      <c r="D16" s="39"/>
      <c r="E16" s="39"/>
      <c r="F16" s="39"/>
      <c r="G16" s="40" t="s">
        <v>88</v>
      </c>
      <c r="H16" s="40"/>
      <c r="I16" s="40"/>
      <c r="J16" s="190">
        <f>SUM(J6:J15)</f>
        <v>465000</v>
      </c>
      <c r="K16" s="41">
        <f>SUM(K6:K15)</f>
        <v>689</v>
      </c>
      <c r="L16" s="41">
        <f>SUM(L6:L15)</f>
        <v>472</v>
      </c>
      <c r="M16" s="41">
        <f>SUM(M6:M15)</f>
        <v>448</v>
      </c>
      <c r="N16" s="41">
        <f>SUM(N6:N15)</f>
        <v>203</v>
      </c>
      <c r="O16" s="41">
        <f>SUM(O6:O15)</f>
        <v>9</v>
      </c>
      <c r="P16" s="41">
        <f>SUM(P6:P15)</f>
        <v>212</v>
      </c>
      <c r="Q16" s="42">
        <f>IFERROR(P16/M16,"-")</f>
        <v>0.47321428571429</v>
      </c>
      <c r="R16" s="78">
        <f>SUM(R6:R15)</f>
        <v>43</v>
      </c>
      <c r="S16" s="78">
        <f>SUM(S6:S15)</f>
        <v>39</v>
      </c>
      <c r="T16" s="42">
        <f>IFERROR(R16/P16,"-")</f>
        <v>0.20283018867925</v>
      </c>
      <c r="U16" s="184">
        <f>IFERROR(J16/P16,"-")</f>
        <v>2193.3962264151</v>
      </c>
      <c r="V16" s="44">
        <f>SUM(V6:V15)</f>
        <v>18</v>
      </c>
      <c r="W16" s="42">
        <f>IFERROR(V16/P16,"-")</f>
        <v>0.084905660377358</v>
      </c>
      <c r="X16" s="190">
        <f>SUM(X6:X15)</f>
        <v>855000</v>
      </c>
      <c r="Y16" s="190">
        <f>IFERROR(X16/P16,"-")</f>
        <v>4033.0188679245</v>
      </c>
      <c r="Z16" s="190">
        <f>IFERROR(X16/V16,"-")</f>
        <v>47500</v>
      </c>
      <c r="AA16" s="190">
        <f>X16-J16</f>
        <v>390000</v>
      </c>
      <c r="AB16" s="47">
        <f>X16/J16</f>
        <v>1.8387096774194</v>
      </c>
      <c r="AC16" s="60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