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<sst xmlns="http://schemas.openxmlformats.org/spreadsheetml/2006/main" uniqueCount="95">
  <si>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</si>
  <si>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</si>
  <si>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</si>
  <si>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</si>
  <si>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</si>
  <si>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</si>
  <si>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</si>
  <si>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</si>
  <si>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</si>
  <si>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</si>
  <si>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</si>
  <si>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</si>
  <si>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</si>
  <si>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</si>
  <si>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</si>
  <si>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</si>
  <si>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</si>
  <si>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</si>
  <si>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</si>
  <si>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</si>
  <si>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</si>
  <si>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</si>
  <si>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</si>
  <si>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</si>
  <si>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</si>
  <si>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</si>
  <si>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</si>
  <si>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</si>
  <si>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</si>
  <si>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</si>
  <si>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</si>
  <si>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</si>
  <si>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</si>
  <si>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</si>
  <si>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</si>
  <si>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</si>
  <si>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</si>
  <si>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</si>
  <si>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</si>
  <si>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</si>
  <si>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</si>
  <si>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</si>
  <si>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</si>
  <si>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</si>
  <si>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</si>
  <si>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</si>
  <si>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</si>
  <si>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</si>
  <si>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</si>
  <si>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</si>
  <si>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</si>
  <si>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</si>
  <si>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</si>
  <si>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</si>
  <si>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</si>
  <si>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</si>
  <si>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</si>
  <si>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</si>
  <si>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</si>
  <si>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</si>
  <si>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pk159</t>
  </si>
  <si>
    <t>大洋図書</t>
  </si>
  <si>
    <t>DVD漫画たかし</t>
  </si>
  <si>
    <t>lp02</t>
  </si>
  <si>
    <t>コタツの中で</t>
  </si>
  <si>
    <t>DVD対向4C1P</t>
  </si>
  <si>
    <t>1月05日(土)</t>
  </si>
  <si>
    <t>pk160</t>
  </si>
  <si>
    <t>空電</t>
  </si>
  <si>
    <t>pk161</t>
  </si>
  <si>
    <t>ダイアプレス</t>
  </si>
  <si>
    <t>細身なのにボインなカノジョ</t>
  </si>
  <si>
    <t>DVD袋表4C</t>
  </si>
  <si>
    <t>1月11日(金)</t>
  </si>
  <si>
    <t>pk162</t>
  </si>
  <si>
    <t>pk163</t>
  </si>
  <si>
    <t>インフォメディア</t>
  </si>
  <si>
    <t>のぞき流出映像!!</t>
  </si>
  <si>
    <t>1月15日(火)</t>
  </si>
  <si>
    <t>pk164</t>
  </si>
  <si>
    <t>pk165</t>
  </si>
  <si>
    <t>一水社</t>
  </si>
  <si>
    <t>美人妻最新地下DVD27時間 私、変態かも？</t>
  </si>
  <si>
    <t>DVD貼付け面4C1/2P</t>
  </si>
  <si>
    <t>1月19日(土)</t>
  </si>
  <si>
    <t>pk166</t>
  </si>
  <si>
    <t>pk167</t>
  </si>
  <si>
    <t>ヤリたい放題 制服娘</t>
  </si>
  <si>
    <t>1月25日(金)</t>
  </si>
  <si>
    <t>pk168</t>
  </si>
  <si>
    <t>pk169</t>
  </si>
  <si>
    <t>RUNA</t>
  </si>
  <si>
    <t>1月26日(土)</t>
  </si>
  <si>
    <t>pk170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</si>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</sst>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12</v>
      </c>
      <c r="D6" s="195">
        <v>460000</v>
      </c>
      <c r="E6" s="81">
        <v>1068</v>
      </c>
      <c r="F6" s="81">
        <v>688</v>
      </c>
      <c r="G6" s="81">
        <v>665</v>
      </c>
      <c r="H6" s="91">
        <v>301</v>
      </c>
      <c r="I6" s="92">
        <v>3</v>
      </c>
      <c r="J6" s="145">
        <f>H6+I6</f>
        <v>304</v>
      </c>
      <c r="K6" s="82">
        <f>IFERROR(J6/G6,"-")</f>
        <v>0.45714285714286</v>
      </c>
      <c r="L6" s="81">
        <v>68</v>
      </c>
      <c r="M6" s="81">
        <v>44</v>
      </c>
      <c r="N6" s="82">
        <f>IFERROR(L6/J6,"-")</f>
        <v>0.22368421052632</v>
      </c>
      <c r="O6" s="83">
        <f>IFERROR(D6/J6,"-")</f>
        <v>1513.1578947368</v>
      </c>
      <c r="P6" s="84">
        <v>33</v>
      </c>
      <c r="Q6" s="82">
        <f>IFERROR(P6/J6,"-")</f>
        <v>0.10855263157895</v>
      </c>
      <c r="R6" s="200">
        <v>3222007</v>
      </c>
      <c r="S6" s="201">
        <f>IFERROR(R6/J6,"-")</f>
        <v>10598.707236842</v>
      </c>
      <c r="T6" s="201">
        <f>IFERROR(R6/P6,"-")</f>
        <v>97636.575757576</v>
      </c>
      <c r="U6" s="195">
        <f>IFERROR(R6-D6,"-")</f>
        <v>2762007</v>
      </c>
      <c r="V6" s="85">
        <f>R6/D6</f>
        <v>7.0043630434783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460000</v>
      </c>
      <c r="E9" s="41">
        <f>SUM(E6:E7)</f>
        <v>1068</v>
      </c>
      <c r="F9" s="41">
        <f>SUM(F6:F7)</f>
        <v>688</v>
      </c>
      <c r="G9" s="41">
        <f>SUM(G6:G7)</f>
        <v>665</v>
      </c>
      <c r="H9" s="41">
        <f>SUM(H6:H7)</f>
        <v>301</v>
      </c>
      <c r="I9" s="41">
        <f>SUM(I6:I7)</f>
        <v>3</v>
      </c>
      <c r="J9" s="41">
        <f>SUM(J6:J7)</f>
        <v>304</v>
      </c>
      <c r="K9" s="42">
        <f>IFERROR(J9/G9,"-")</f>
        <v>0.45714285714286</v>
      </c>
      <c r="L9" s="78">
        <f>SUM(L6:L7)</f>
        <v>68</v>
      </c>
      <c r="M9" s="78">
        <f>SUM(M6:M7)</f>
        <v>44</v>
      </c>
      <c r="N9" s="42">
        <f>IFERROR(L9/J9,"-")</f>
        <v>0.22368421052632</v>
      </c>
      <c r="O9" s="43">
        <f>IFERROR(D9/J9,"-")</f>
        <v>1513.1578947368</v>
      </c>
      <c r="P9" s="44">
        <f>SUM(P6:P7)</f>
        <v>33</v>
      </c>
      <c r="Q9" s="42">
        <f>IFERROR(P9/J9,"-")</f>
        <v>0.10855263157895</v>
      </c>
      <c r="R9" s="45">
        <f>SUM(R6:R7)</f>
        <v>3222007</v>
      </c>
      <c r="S9" s="45">
        <f>IFERROR(R9/J9,"-")</f>
        <v>10598.707236842</v>
      </c>
      <c r="T9" s="45">
        <f>IFERROR(R9/P9,"-")</f>
        <v>97636.575757576</v>
      </c>
      <c r="U9" s="46">
        <f>SUM(U6:U7)</f>
        <v>2762007</v>
      </c>
      <c r="V9" s="47">
        <f>IFERROR(R9/D9,"-")</f>
        <v>7.0043630434783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9.837525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204" t="s">
        <v>66</v>
      </c>
      <c r="J6" s="188">
        <v>80000</v>
      </c>
      <c r="K6" s="81">
        <v>33</v>
      </c>
      <c r="L6" s="81">
        <v>0</v>
      </c>
      <c r="M6" s="81">
        <v>97</v>
      </c>
      <c r="N6" s="91">
        <v>11</v>
      </c>
      <c r="O6" s="92">
        <v>0</v>
      </c>
      <c r="P6" s="93">
        <f>N6+O6</f>
        <v>11</v>
      </c>
      <c r="Q6" s="82">
        <f>IFERROR(P6/M6,"-")</f>
        <v>0.11340206185567</v>
      </c>
      <c r="R6" s="81">
        <v>0</v>
      </c>
      <c r="S6" s="81">
        <v>7</v>
      </c>
      <c r="T6" s="82">
        <f>IFERROR(S6/(O6+P6),"-")</f>
        <v>0.63636363636364</v>
      </c>
      <c r="U6" s="182">
        <f>IFERROR(J6/SUM(P6:P7),"-")</f>
        <v>1066.6666666667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707002</v>
      </c>
      <c r="AB6" s="85">
        <f>SUM(X6:X7)/SUM(J6:J7)</f>
        <v>9.837525</v>
      </c>
      <c r="AC6" s="79"/>
      <c r="AD6" s="94">
        <v>2</v>
      </c>
      <c r="AE6" s="95">
        <f>IF(P6=0,"",IF(AD6=0,"",(AD6/P6)))</f>
        <v>0.18181818181818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5</v>
      </c>
      <c r="AN6" s="101">
        <f>IF(P6=0,"",IF(AM6=0,"",(AM6/P6)))</f>
        <v>0.45454545454545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0.18181818181818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0.18181818181818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250</v>
      </c>
      <c r="L7" s="81">
        <v>167</v>
      </c>
      <c r="M7" s="81">
        <v>52</v>
      </c>
      <c r="N7" s="91">
        <v>63</v>
      </c>
      <c r="O7" s="92">
        <v>1</v>
      </c>
      <c r="P7" s="93">
        <f>N7+O7</f>
        <v>64</v>
      </c>
      <c r="Q7" s="82">
        <f>IFERROR(P7/M7,"-")</f>
        <v>1.2307692307692</v>
      </c>
      <c r="R7" s="81">
        <v>14</v>
      </c>
      <c r="S7" s="81">
        <v>5</v>
      </c>
      <c r="T7" s="82">
        <f>IFERROR(S7/(O7+P7),"-")</f>
        <v>0.076923076923077</v>
      </c>
      <c r="U7" s="182"/>
      <c r="V7" s="84">
        <v>7</v>
      </c>
      <c r="W7" s="82">
        <f>IF(P7=0,"-",V7/P7)</f>
        <v>0.109375</v>
      </c>
      <c r="X7" s="186">
        <v>787002</v>
      </c>
      <c r="Y7" s="187">
        <f>IFERROR(X7/P7,"-")</f>
        <v>12296.90625</v>
      </c>
      <c r="Z7" s="187">
        <f>IFERROR(X7/V7,"-")</f>
        <v>112428.85714286</v>
      </c>
      <c r="AA7" s="188"/>
      <c r="AB7" s="85"/>
      <c r="AC7" s="79"/>
      <c r="AD7" s="94">
        <v>1</v>
      </c>
      <c r="AE7" s="95">
        <f>IF(P7=0,"",IF(AD7=0,"",(AD7/P7)))</f>
        <v>0.015625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7</v>
      </c>
      <c r="AN7" s="101">
        <f>IF(P7=0,"",IF(AM7=0,"",(AM7/P7)))</f>
        <v>0.109375</v>
      </c>
      <c r="AO7" s="100">
        <v>2</v>
      </c>
      <c r="AP7" s="102">
        <f>IFERROR(AP7/AM7,"-")</f>
        <v>0</v>
      </c>
      <c r="AQ7" s="103">
        <v>16000</v>
      </c>
      <c r="AR7" s="104">
        <f>IFERROR(AQ7/AM7,"-")</f>
        <v>2285.7142857143</v>
      </c>
      <c r="AS7" s="105">
        <v>1</v>
      </c>
      <c r="AT7" s="105">
        <v>1</v>
      </c>
      <c r="AU7" s="105"/>
      <c r="AV7" s="106">
        <v>11</v>
      </c>
      <c r="AW7" s="107">
        <f>IF(P7=0,"",IF(AV7=0,"",(AV7/P7)))</f>
        <v>0.171875</v>
      </c>
      <c r="AX7" s="106">
        <v>2</v>
      </c>
      <c r="AY7" s="108">
        <f>IFERROR(AX7/AV7,"-")</f>
        <v>0.18181818181818</v>
      </c>
      <c r="AZ7" s="109">
        <v>18000</v>
      </c>
      <c r="BA7" s="110">
        <f>IFERROR(AZ7/AV7,"-")</f>
        <v>1636.3636363636</v>
      </c>
      <c r="BB7" s="111"/>
      <c r="BC7" s="111">
        <v>2</v>
      </c>
      <c r="BD7" s="111"/>
      <c r="BE7" s="112">
        <v>16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10</v>
      </c>
      <c r="BO7" s="120">
        <f>IF(P7=0,"",IF(BN7=0,"",(BN7/P7)))</f>
        <v>0.15625</v>
      </c>
      <c r="BP7" s="121">
        <v>1</v>
      </c>
      <c r="BQ7" s="122">
        <f>IFERROR(BP7/BN7,"-")</f>
        <v>0.1</v>
      </c>
      <c r="BR7" s="123">
        <v>18000</v>
      </c>
      <c r="BS7" s="124">
        <f>IFERROR(BR7/BN7,"-")</f>
        <v>1800</v>
      </c>
      <c r="BT7" s="125"/>
      <c r="BU7" s="125"/>
      <c r="BV7" s="125">
        <v>1</v>
      </c>
      <c r="BW7" s="126">
        <v>17</v>
      </c>
      <c r="BX7" s="127">
        <f>IF(P7=0,"",IF(BW7=0,"",(BW7/P7)))</f>
        <v>0.265625</v>
      </c>
      <c r="BY7" s="128">
        <v>2</v>
      </c>
      <c r="BZ7" s="129">
        <f>IFERROR(BY7/BW7,"-")</f>
        <v>0.11764705882353</v>
      </c>
      <c r="CA7" s="130">
        <v>735002</v>
      </c>
      <c r="CB7" s="131">
        <f>IFERROR(CA7/BW7,"-")</f>
        <v>43235.411764706</v>
      </c>
      <c r="CC7" s="132">
        <v>1</v>
      </c>
      <c r="CD7" s="132"/>
      <c r="CE7" s="132">
        <v>1</v>
      </c>
      <c r="CF7" s="133">
        <v>2</v>
      </c>
      <c r="CG7" s="134">
        <f>IF(P7=0,"",IF(CF7=0,"",(CF7/P7)))</f>
        <v>0.03125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7</v>
      </c>
      <c r="CP7" s="141">
        <v>787002</v>
      </c>
      <c r="CQ7" s="141">
        <v>730002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6.125</v>
      </c>
      <c r="B8" s="203" t="s">
        <v>69</v>
      </c>
      <c r="C8" s="203" t="s">
        <v>70</v>
      </c>
      <c r="D8" s="203" t="s">
        <v>62</v>
      </c>
      <c r="E8" s="203"/>
      <c r="F8" s="203" t="s">
        <v>63</v>
      </c>
      <c r="G8" s="203" t="s">
        <v>71</v>
      </c>
      <c r="H8" s="90" t="s">
        <v>72</v>
      </c>
      <c r="I8" s="90" t="s">
        <v>73</v>
      </c>
      <c r="J8" s="188">
        <v>80000</v>
      </c>
      <c r="K8" s="81">
        <v>21</v>
      </c>
      <c r="L8" s="81">
        <v>0</v>
      </c>
      <c r="M8" s="81">
        <v>62</v>
      </c>
      <c r="N8" s="91">
        <v>14</v>
      </c>
      <c r="O8" s="92">
        <v>0</v>
      </c>
      <c r="P8" s="93">
        <f>N8+O8</f>
        <v>14</v>
      </c>
      <c r="Q8" s="82">
        <f>IFERROR(P8/M8,"-")</f>
        <v>0.2258064516129</v>
      </c>
      <c r="R8" s="81">
        <v>1</v>
      </c>
      <c r="S8" s="81">
        <v>9</v>
      </c>
      <c r="T8" s="82">
        <f>IFERROR(S8/(O8+P8),"-")</f>
        <v>0.64285714285714</v>
      </c>
      <c r="U8" s="182">
        <f>IFERROR(J8/SUM(P8:P9),"-")</f>
        <v>1600</v>
      </c>
      <c r="V8" s="84">
        <v>1</v>
      </c>
      <c r="W8" s="82">
        <f>IF(P8=0,"-",V8/P8)</f>
        <v>0.071428571428571</v>
      </c>
      <c r="X8" s="186">
        <v>30000</v>
      </c>
      <c r="Y8" s="187">
        <f>IFERROR(X8/P8,"-")</f>
        <v>2142.8571428571</v>
      </c>
      <c r="Z8" s="187">
        <f>IFERROR(X8/V8,"-")</f>
        <v>30000</v>
      </c>
      <c r="AA8" s="188">
        <f>SUM(X8:X9)-SUM(J8:J9)</f>
        <v>410000</v>
      </c>
      <c r="AB8" s="85">
        <f>SUM(X8:X9)/SUM(J8:J9)</f>
        <v>6.125</v>
      </c>
      <c r="AC8" s="79"/>
      <c r="AD8" s="94">
        <v>3</v>
      </c>
      <c r="AE8" s="95">
        <f>IF(P8=0,"",IF(AD8=0,"",(AD8/P8)))</f>
        <v>0.21428571428571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5</v>
      </c>
      <c r="AN8" s="101">
        <f>IF(P8=0,"",IF(AM8=0,"",(AM8/P8)))</f>
        <v>0.35714285714286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3</v>
      </c>
      <c r="AW8" s="107">
        <f>IF(P8=0,"",IF(AV8=0,"",(AV8/P8)))</f>
        <v>0.21428571428571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0.071428571428571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0.14285714285714</v>
      </c>
      <c r="BP8" s="121">
        <v>1</v>
      </c>
      <c r="BQ8" s="122">
        <f>IFERROR(BP8/BN8,"-")</f>
        <v>0.5</v>
      </c>
      <c r="BR8" s="123">
        <v>30000</v>
      </c>
      <c r="BS8" s="124">
        <f>IFERROR(BR8/BN8,"-")</f>
        <v>15000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30000</v>
      </c>
      <c r="CQ8" s="141">
        <v>30000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103</v>
      </c>
      <c r="L9" s="81">
        <v>76</v>
      </c>
      <c r="M9" s="81">
        <v>55</v>
      </c>
      <c r="N9" s="91">
        <v>36</v>
      </c>
      <c r="O9" s="92">
        <v>0</v>
      </c>
      <c r="P9" s="93">
        <f>N9+O9</f>
        <v>36</v>
      </c>
      <c r="Q9" s="82">
        <f>IFERROR(P9/M9,"-")</f>
        <v>0.65454545454545</v>
      </c>
      <c r="R9" s="81">
        <v>11</v>
      </c>
      <c r="S9" s="81">
        <v>3</v>
      </c>
      <c r="T9" s="82">
        <f>IFERROR(S9/(O9+P9),"-")</f>
        <v>0.083333333333333</v>
      </c>
      <c r="U9" s="182"/>
      <c r="V9" s="84">
        <v>4</v>
      </c>
      <c r="W9" s="82">
        <f>IF(P9=0,"-",V9/P9)</f>
        <v>0.11111111111111</v>
      </c>
      <c r="X9" s="186">
        <v>460000</v>
      </c>
      <c r="Y9" s="187">
        <f>IFERROR(X9/P9,"-")</f>
        <v>12777.777777778</v>
      </c>
      <c r="Z9" s="187">
        <f>IFERROR(X9/V9,"-")</f>
        <v>115000</v>
      </c>
      <c r="AA9" s="188"/>
      <c r="AB9" s="85"/>
      <c r="AC9" s="79"/>
      <c r="AD9" s="94">
        <v>2</v>
      </c>
      <c r="AE9" s="95">
        <f>IF(P9=0,"",IF(AD9=0,"",(AD9/P9)))</f>
        <v>0.055555555555556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10</v>
      </c>
      <c r="AN9" s="101">
        <f>IF(P9=0,"",IF(AM9=0,"",(AM9/P9)))</f>
        <v>0.27777777777778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3</v>
      </c>
      <c r="AW9" s="107">
        <f>IF(P9=0,"",IF(AV9=0,"",(AV9/P9)))</f>
        <v>0.083333333333333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3</v>
      </c>
      <c r="BF9" s="113">
        <f>IF(P9=0,"",IF(BE9=0,"",(BE9/P9)))</f>
        <v>0.083333333333333</v>
      </c>
      <c r="BG9" s="112">
        <v>1</v>
      </c>
      <c r="BH9" s="114">
        <f>IFERROR(BG9/BE9,"-")</f>
        <v>0.33333333333333</v>
      </c>
      <c r="BI9" s="115">
        <v>373000</v>
      </c>
      <c r="BJ9" s="116">
        <f>IFERROR(BI9/BE9,"-")</f>
        <v>124333.33333333</v>
      </c>
      <c r="BK9" s="117"/>
      <c r="BL9" s="117"/>
      <c r="BM9" s="117">
        <v>1</v>
      </c>
      <c r="BN9" s="119">
        <v>13</v>
      </c>
      <c r="BO9" s="120">
        <f>IF(P9=0,"",IF(BN9=0,"",(BN9/P9)))</f>
        <v>0.36111111111111</v>
      </c>
      <c r="BP9" s="121">
        <v>2</v>
      </c>
      <c r="BQ9" s="122">
        <f>IFERROR(BP9/BN9,"-")</f>
        <v>0.15384615384615</v>
      </c>
      <c r="BR9" s="123">
        <v>72000</v>
      </c>
      <c r="BS9" s="124">
        <f>IFERROR(BR9/BN9,"-")</f>
        <v>5538.4615384615</v>
      </c>
      <c r="BT9" s="125"/>
      <c r="BU9" s="125"/>
      <c r="BV9" s="125">
        <v>2</v>
      </c>
      <c r="BW9" s="126">
        <v>4</v>
      </c>
      <c r="BX9" s="127">
        <f>IF(P9=0,"",IF(BW9=0,"",(BW9/P9)))</f>
        <v>0.11111111111111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0.027777777777778</v>
      </c>
      <c r="CH9" s="135">
        <v>1</v>
      </c>
      <c r="CI9" s="136">
        <f>IFERROR(CH9/CF9,"-")</f>
        <v>1</v>
      </c>
      <c r="CJ9" s="137">
        <v>15000</v>
      </c>
      <c r="CK9" s="138">
        <f>IFERROR(CJ9/CF9,"-")</f>
        <v>15000</v>
      </c>
      <c r="CL9" s="139"/>
      <c r="CM9" s="139">
        <v>1</v>
      </c>
      <c r="CN9" s="139"/>
      <c r="CO9" s="140">
        <v>4</v>
      </c>
      <c r="CP9" s="141">
        <v>460000</v>
      </c>
      <c r="CQ9" s="141">
        <v>373000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1.5733333333333</v>
      </c>
      <c r="B10" s="203" t="s">
        <v>75</v>
      </c>
      <c r="C10" s="203" t="s">
        <v>76</v>
      </c>
      <c r="D10" s="203" t="s">
        <v>62</v>
      </c>
      <c r="E10" s="203"/>
      <c r="F10" s="203" t="s">
        <v>63</v>
      </c>
      <c r="G10" s="203" t="s">
        <v>77</v>
      </c>
      <c r="H10" s="90" t="s">
        <v>65</v>
      </c>
      <c r="I10" s="90" t="s">
        <v>78</v>
      </c>
      <c r="J10" s="188">
        <v>75000</v>
      </c>
      <c r="K10" s="81">
        <v>16</v>
      </c>
      <c r="L10" s="81">
        <v>0</v>
      </c>
      <c r="M10" s="81">
        <v>63</v>
      </c>
      <c r="N10" s="91">
        <v>6</v>
      </c>
      <c r="O10" s="92">
        <v>0</v>
      </c>
      <c r="P10" s="93">
        <f>N10+O10</f>
        <v>6</v>
      </c>
      <c r="Q10" s="82">
        <f>IFERROR(P10/M10,"-")</f>
        <v>0.095238095238095</v>
      </c>
      <c r="R10" s="81">
        <v>1</v>
      </c>
      <c r="S10" s="81">
        <v>1</v>
      </c>
      <c r="T10" s="82">
        <f>IFERROR(S10/(O10+P10),"-")</f>
        <v>0.16666666666667</v>
      </c>
      <c r="U10" s="182">
        <f>IFERROR(J10/SUM(P10:P11),"-")</f>
        <v>1704.5454545455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43000</v>
      </c>
      <c r="AB10" s="85">
        <f>SUM(X10:X11)/SUM(J10:J11)</f>
        <v>1.5733333333333</v>
      </c>
      <c r="AC10" s="79"/>
      <c r="AD10" s="94">
        <v>1</v>
      </c>
      <c r="AE10" s="95">
        <f>IF(P10=0,"",IF(AD10=0,"",(AD10/P10)))</f>
        <v>0.16666666666667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2</v>
      </c>
      <c r="AW10" s="107">
        <f>IF(P10=0,"",IF(AV10=0,"",(AV10/P10)))</f>
        <v>0.33333333333333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0.16666666666667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205</v>
      </c>
      <c r="L11" s="81">
        <v>138</v>
      </c>
      <c r="M11" s="81">
        <v>78</v>
      </c>
      <c r="N11" s="91">
        <v>37</v>
      </c>
      <c r="O11" s="92">
        <v>1</v>
      </c>
      <c r="P11" s="93">
        <f>N11+O11</f>
        <v>38</v>
      </c>
      <c r="Q11" s="82">
        <f>IFERROR(P11/M11,"-")</f>
        <v>0.48717948717949</v>
      </c>
      <c r="R11" s="81">
        <v>11</v>
      </c>
      <c r="S11" s="81">
        <v>4</v>
      </c>
      <c r="T11" s="82">
        <f>IFERROR(S11/(O11+P11),"-")</f>
        <v>0.1025641025641</v>
      </c>
      <c r="U11" s="182"/>
      <c r="V11" s="84">
        <v>6</v>
      </c>
      <c r="W11" s="82">
        <f>IF(P11=0,"-",V11/P11)</f>
        <v>0.15789473684211</v>
      </c>
      <c r="X11" s="186">
        <v>118000</v>
      </c>
      <c r="Y11" s="187">
        <f>IFERROR(X11/P11,"-")</f>
        <v>3105.2631578947</v>
      </c>
      <c r="Z11" s="187">
        <f>IFERROR(X11/V11,"-")</f>
        <v>19666.666666667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4</v>
      </c>
      <c r="AN11" s="101">
        <f>IF(P11=0,"",IF(AM11=0,"",(AM11/P11)))</f>
        <v>0.10526315789474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4</v>
      </c>
      <c r="AW11" s="107">
        <f>IF(P11=0,"",IF(AV11=0,"",(AV11/P11)))</f>
        <v>0.10526315789474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13</v>
      </c>
      <c r="BF11" s="113">
        <f>IF(P11=0,"",IF(BE11=0,"",(BE11/P11)))</f>
        <v>0.34210526315789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11</v>
      </c>
      <c r="BO11" s="120">
        <f>IF(P11=0,"",IF(BN11=0,"",(BN11/P11)))</f>
        <v>0.28947368421053</v>
      </c>
      <c r="BP11" s="121">
        <v>4</v>
      </c>
      <c r="BQ11" s="122">
        <f>IFERROR(BP11/BN11,"-")</f>
        <v>0.36363636363636</v>
      </c>
      <c r="BR11" s="123">
        <v>85000</v>
      </c>
      <c r="BS11" s="124">
        <f>IFERROR(BR11/BN11,"-")</f>
        <v>7727.2727272727</v>
      </c>
      <c r="BT11" s="125">
        <v>1</v>
      </c>
      <c r="BU11" s="125">
        <v>1</v>
      </c>
      <c r="BV11" s="125">
        <v>2</v>
      </c>
      <c r="BW11" s="126">
        <v>5</v>
      </c>
      <c r="BX11" s="127">
        <f>IF(P11=0,"",IF(BW11=0,"",(BW11/P11)))</f>
        <v>0.13157894736842</v>
      </c>
      <c r="BY11" s="128">
        <v>1</v>
      </c>
      <c r="BZ11" s="129">
        <f>IFERROR(BY11/BW11,"-")</f>
        <v>0.2</v>
      </c>
      <c r="CA11" s="130">
        <v>18000</v>
      </c>
      <c r="CB11" s="131">
        <f>IFERROR(CA11/BW11,"-")</f>
        <v>3600</v>
      </c>
      <c r="CC11" s="132"/>
      <c r="CD11" s="132"/>
      <c r="CE11" s="132">
        <v>1</v>
      </c>
      <c r="CF11" s="133">
        <v>1</v>
      </c>
      <c r="CG11" s="134">
        <f>IF(P11=0,"",IF(CF11=0,"",(CF11/P11)))</f>
        <v>0.026315789473684</v>
      </c>
      <c r="CH11" s="135">
        <v>1</v>
      </c>
      <c r="CI11" s="136">
        <f>IFERROR(CH11/CF11,"-")</f>
        <v>1</v>
      </c>
      <c r="CJ11" s="137">
        <v>15000</v>
      </c>
      <c r="CK11" s="138">
        <f>IFERROR(CJ11/CF11,"-")</f>
        <v>15000</v>
      </c>
      <c r="CL11" s="139"/>
      <c r="CM11" s="139"/>
      <c r="CN11" s="139">
        <v>1</v>
      </c>
      <c r="CO11" s="140">
        <v>6</v>
      </c>
      <c r="CP11" s="141">
        <v>118000</v>
      </c>
      <c r="CQ11" s="141">
        <v>39000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3.6307692307692</v>
      </c>
      <c r="B12" s="203" t="s">
        <v>80</v>
      </c>
      <c r="C12" s="203" t="s">
        <v>81</v>
      </c>
      <c r="D12" s="203" t="s">
        <v>62</v>
      </c>
      <c r="E12" s="203"/>
      <c r="F12" s="203" t="s">
        <v>63</v>
      </c>
      <c r="G12" s="203" t="s">
        <v>82</v>
      </c>
      <c r="H12" s="90" t="s">
        <v>83</v>
      </c>
      <c r="I12" s="204" t="s">
        <v>84</v>
      </c>
      <c r="J12" s="188">
        <v>65000</v>
      </c>
      <c r="K12" s="81">
        <v>0</v>
      </c>
      <c r="L12" s="81">
        <v>0</v>
      </c>
      <c r="M12" s="81">
        <v>9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>
        <f>IFERROR(J12/SUM(P12:P13),"-")</f>
        <v>2407.4074074074</v>
      </c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>
        <f>SUM(X12:X13)-SUM(J12:J13)</f>
        <v>171000</v>
      </c>
      <c r="AB12" s="85">
        <f>SUM(X12:X13)/SUM(J12:J13)</f>
        <v>3.6307692307692</v>
      </c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85</v>
      </c>
      <c r="L13" s="81">
        <v>66</v>
      </c>
      <c r="M13" s="81">
        <v>44</v>
      </c>
      <c r="N13" s="91">
        <v>26</v>
      </c>
      <c r="O13" s="92">
        <v>1</v>
      </c>
      <c r="P13" s="93">
        <f>N13+O13</f>
        <v>27</v>
      </c>
      <c r="Q13" s="82">
        <f>IFERROR(P13/M13,"-")</f>
        <v>0.61363636363636</v>
      </c>
      <c r="R13" s="81">
        <v>6</v>
      </c>
      <c r="S13" s="81">
        <v>3</v>
      </c>
      <c r="T13" s="82">
        <f>IFERROR(S13/(O13+P13),"-")</f>
        <v>0.10714285714286</v>
      </c>
      <c r="U13" s="182"/>
      <c r="V13" s="84">
        <v>4</v>
      </c>
      <c r="W13" s="82">
        <f>IF(P13=0,"-",V13/P13)</f>
        <v>0.14814814814815</v>
      </c>
      <c r="X13" s="186">
        <v>236000</v>
      </c>
      <c r="Y13" s="187">
        <f>IFERROR(X13/P13,"-")</f>
        <v>8740.7407407407</v>
      </c>
      <c r="Z13" s="187">
        <f>IFERROR(X13/V13,"-")</f>
        <v>59000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2</v>
      </c>
      <c r="AN13" s="101">
        <f>IF(P13=0,"",IF(AM13=0,"",(AM13/P13)))</f>
        <v>0.074074074074074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5</v>
      </c>
      <c r="AW13" s="107">
        <f>IF(P13=0,"",IF(AV13=0,"",(AV13/P13)))</f>
        <v>0.18518518518519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9</v>
      </c>
      <c r="BF13" s="113">
        <f>IF(P13=0,"",IF(BE13=0,"",(BE13/P13)))</f>
        <v>0.33333333333333</v>
      </c>
      <c r="BG13" s="112">
        <v>2</v>
      </c>
      <c r="BH13" s="114">
        <f>IFERROR(BG13/BE13,"-")</f>
        <v>0.22222222222222</v>
      </c>
      <c r="BI13" s="115">
        <v>48000</v>
      </c>
      <c r="BJ13" s="116">
        <f>IFERROR(BI13/BE13,"-")</f>
        <v>5333.3333333333</v>
      </c>
      <c r="BK13" s="117">
        <v>1</v>
      </c>
      <c r="BL13" s="117"/>
      <c r="BM13" s="117">
        <v>1</v>
      </c>
      <c r="BN13" s="119">
        <v>6</v>
      </c>
      <c r="BO13" s="120">
        <f>IF(P13=0,"",IF(BN13=0,"",(BN13/P13)))</f>
        <v>0.22222222222222</v>
      </c>
      <c r="BP13" s="121">
        <v>2</v>
      </c>
      <c r="BQ13" s="122">
        <f>IFERROR(BP13/BN13,"-")</f>
        <v>0.33333333333333</v>
      </c>
      <c r="BR13" s="123">
        <v>188000</v>
      </c>
      <c r="BS13" s="124">
        <f>IFERROR(BR13/BN13,"-")</f>
        <v>31333.333333333</v>
      </c>
      <c r="BT13" s="125"/>
      <c r="BU13" s="125">
        <v>1</v>
      </c>
      <c r="BV13" s="125">
        <v>1</v>
      </c>
      <c r="BW13" s="126">
        <v>2</v>
      </c>
      <c r="BX13" s="127">
        <f>IF(P13=0,"",IF(BW13=0,"",(BW13/P13)))</f>
        <v>0.074074074074074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3</v>
      </c>
      <c r="CG13" s="134">
        <f>IF(P13=0,"",IF(CF13=0,"",(CF13/P13)))</f>
        <v>0.11111111111111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4</v>
      </c>
      <c r="CP13" s="141">
        <v>236000</v>
      </c>
      <c r="CQ13" s="141">
        <v>180000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>
        <f>AB14</f>
        <v>5.525</v>
      </c>
      <c r="B14" s="203" t="s">
        <v>86</v>
      </c>
      <c r="C14" s="203" t="s">
        <v>70</v>
      </c>
      <c r="D14" s="203" t="s">
        <v>62</v>
      </c>
      <c r="E14" s="203"/>
      <c r="F14" s="203" t="s">
        <v>63</v>
      </c>
      <c r="G14" s="203" t="s">
        <v>87</v>
      </c>
      <c r="H14" s="90" t="s">
        <v>72</v>
      </c>
      <c r="I14" s="90" t="s">
        <v>88</v>
      </c>
      <c r="J14" s="188">
        <v>80000</v>
      </c>
      <c r="K14" s="81">
        <v>18</v>
      </c>
      <c r="L14" s="81">
        <v>0</v>
      </c>
      <c r="M14" s="81">
        <v>68</v>
      </c>
      <c r="N14" s="91">
        <v>10</v>
      </c>
      <c r="O14" s="92">
        <v>0</v>
      </c>
      <c r="P14" s="93">
        <f>N14+O14</f>
        <v>10</v>
      </c>
      <c r="Q14" s="82">
        <f>IFERROR(P14/M14,"-")</f>
        <v>0.14705882352941</v>
      </c>
      <c r="R14" s="81">
        <v>4</v>
      </c>
      <c r="S14" s="81">
        <v>0</v>
      </c>
      <c r="T14" s="82">
        <f>IFERROR(S14/(O14+P14),"-")</f>
        <v>0</v>
      </c>
      <c r="U14" s="182">
        <f>IFERROR(J14/SUM(P14:P15),"-")</f>
        <v>1159.4202898551</v>
      </c>
      <c r="V14" s="84">
        <v>2</v>
      </c>
      <c r="W14" s="82">
        <f>IF(P14=0,"-",V14/P14)</f>
        <v>0.2</v>
      </c>
      <c r="X14" s="186">
        <v>18000</v>
      </c>
      <c r="Y14" s="187">
        <f>IFERROR(X14/P14,"-")</f>
        <v>1800</v>
      </c>
      <c r="Z14" s="187">
        <f>IFERROR(X14/V14,"-")</f>
        <v>9000</v>
      </c>
      <c r="AA14" s="188">
        <f>SUM(X14:X15)-SUM(J14:J15)</f>
        <v>362000</v>
      </c>
      <c r="AB14" s="85">
        <f>SUM(X14:X15)/SUM(J14:J15)</f>
        <v>5.525</v>
      </c>
      <c r="AC14" s="79"/>
      <c r="AD14" s="94">
        <v>2</v>
      </c>
      <c r="AE14" s="95">
        <f>IF(P14=0,"",IF(AD14=0,"",(AD14/P14)))</f>
        <v>0.2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>
        <v>3</v>
      </c>
      <c r="AN14" s="101">
        <f>IF(P14=0,"",IF(AM14=0,"",(AM14/P14)))</f>
        <v>0.3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1</v>
      </c>
      <c r="AW14" s="107">
        <f>IF(P14=0,"",IF(AV14=0,"",(AV14/P14)))</f>
        <v>0.1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1</v>
      </c>
      <c r="BF14" s="113">
        <f>IF(P14=0,"",IF(BE14=0,"",(BE14/P14)))</f>
        <v>0.1</v>
      </c>
      <c r="BG14" s="112">
        <v>1</v>
      </c>
      <c r="BH14" s="114">
        <f>IFERROR(BG14/BE14,"-")</f>
        <v>1</v>
      </c>
      <c r="BI14" s="115">
        <v>15000</v>
      </c>
      <c r="BJ14" s="116">
        <f>IFERROR(BI14/BE14,"-")</f>
        <v>15000</v>
      </c>
      <c r="BK14" s="117"/>
      <c r="BL14" s="117">
        <v>1</v>
      </c>
      <c r="BM14" s="117"/>
      <c r="BN14" s="119">
        <v>1</v>
      </c>
      <c r="BO14" s="120">
        <f>IF(P14=0,"",IF(BN14=0,"",(BN14/P14)))</f>
        <v>0.1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0.2</v>
      </c>
      <c r="BY14" s="128">
        <v>1</v>
      </c>
      <c r="BZ14" s="129">
        <f>IFERROR(BY14/BW14,"-")</f>
        <v>0.5</v>
      </c>
      <c r="CA14" s="130">
        <v>3000</v>
      </c>
      <c r="CB14" s="131">
        <f>IFERROR(CA14/BW14,"-")</f>
        <v>1500</v>
      </c>
      <c r="CC14" s="132">
        <v>1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18000</v>
      </c>
      <c r="CQ14" s="141">
        <v>15000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/>
      <c r="E15" s="203"/>
      <c r="F15" s="203" t="s">
        <v>68</v>
      </c>
      <c r="G15" s="203"/>
      <c r="H15" s="90"/>
      <c r="I15" s="90"/>
      <c r="J15" s="188"/>
      <c r="K15" s="81">
        <v>195</v>
      </c>
      <c r="L15" s="81">
        <v>147</v>
      </c>
      <c r="M15" s="81">
        <v>44</v>
      </c>
      <c r="N15" s="91">
        <v>59</v>
      </c>
      <c r="O15" s="92">
        <v>0</v>
      </c>
      <c r="P15" s="93">
        <f>N15+O15</f>
        <v>59</v>
      </c>
      <c r="Q15" s="82">
        <f>IFERROR(P15/M15,"-")</f>
        <v>1.3409090909091</v>
      </c>
      <c r="R15" s="81">
        <v>13</v>
      </c>
      <c r="S15" s="81">
        <v>8</v>
      </c>
      <c r="T15" s="82">
        <f>IFERROR(S15/(O15+P15),"-")</f>
        <v>0.13559322033898</v>
      </c>
      <c r="U15" s="182"/>
      <c r="V15" s="84">
        <v>6</v>
      </c>
      <c r="W15" s="82">
        <f>IF(P15=0,"-",V15/P15)</f>
        <v>0.10169491525424</v>
      </c>
      <c r="X15" s="186">
        <v>424000</v>
      </c>
      <c r="Y15" s="187">
        <f>IFERROR(X15/P15,"-")</f>
        <v>7186.4406779661</v>
      </c>
      <c r="Z15" s="187">
        <f>IFERROR(X15/V15,"-")</f>
        <v>70666.666666667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7</v>
      </c>
      <c r="AN15" s="101">
        <f>IF(P15=0,"",IF(AM15=0,"",(AM15/P15)))</f>
        <v>0.11864406779661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9</v>
      </c>
      <c r="AW15" s="107">
        <f>IF(P15=0,"",IF(AV15=0,"",(AV15/P15)))</f>
        <v>0.15254237288136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9</v>
      </c>
      <c r="BF15" s="113">
        <f>IF(P15=0,"",IF(BE15=0,"",(BE15/P15)))</f>
        <v>0.15254237288136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22</v>
      </c>
      <c r="BO15" s="120">
        <f>IF(P15=0,"",IF(BN15=0,"",(BN15/P15)))</f>
        <v>0.3728813559322</v>
      </c>
      <c r="BP15" s="121">
        <v>2</v>
      </c>
      <c r="BQ15" s="122">
        <f>IFERROR(BP15/BN15,"-")</f>
        <v>0.090909090909091</v>
      </c>
      <c r="BR15" s="123">
        <v>164000</v>
      </c>
      <c r="BS15" s="124">
        <f>IFERROR(BR15/BN15,"-")</f>
        <v>7454.5454545455</v>
      </c>
      <c r="BT15" s="125">
        <v>1</v>
      </c>
      <c r="BU15" s="125"/>
      <c r="BV15" s="125">
        <v>1</v>
      </c>
      <c r="BW15" s="126">
        <v>9</v>
      </c>
      <c r="BX15" s="127">
        <f>IF(P15=0,"",IF(BW15=0,"",(BW15/P15)))</f>
        <v>0.15254237288136</v>
      </c>
      <c r="BY15" s="128">
        <v>4</v>
      </c>
      <c r="BZ15" s="129">
        <f>IFERROR(BY15/BW15,"-")</f>
        <v>0.44444444444444</v>
      </c>
      <c r="CA15" s="130">
        <v>260000</v>
      </c>
      <c r="CB15" s="131">
        <f>IFERROR(CA15/BW15,"-")</f>
        <v>28888.888888889</v>
      </c>
      <c r="CC15" s="132">
        <v>1</v>
      </c>
      <c r="CD15" s="132"/>
      <c r="CE15" s="132">
        <v>3</v>
      </c>
      <c r="CF15" s="133">
        <v>3</v>
      </c>
      <c r="CG15" s="134">
        <f>IF(P15=0,"",IF(CF15=0,"",(CF15/P15)))</f>
        <v>0.050847457627119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6</v>
      </c>
      <c r="CP15" s="141">
        <v>424000</v>
      </c>
      <c r="CQ15" s="141">
        <v>198000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14.3625625</v>
      </c>
      <c r="B16" s="203" t="s">
        <v>90</v>
      </c>
      <c r="C16" s="203" t="s">
        <v>70</v>
      </c>
      <c r="D16" s="203" t="s">
        <v>62</v>
      </c>
      <c r="E16" s="203"/>
      <c r="F16" s="203" t="s">
        <v>63</v>
      </c>
      <c r="G16" s="203" t="s">
        <v>91</v>
      </c>
      <c r="H16" s="90" t="s">
        <v>72</v>
      </c>
      <c r="I16" s="204" t="s">
        <v>92</v>
      </c>
      <c r="J16" s="188">
        <v>80000</v>
      </c>
      <c r="K16" s="81">
        <v>17</v>
      </c>
      <c r="L16" s="81">
        <v>0</v>
      </c>
      <c r="M16" s="81">
        <v>64</v>
      </c>
      <c r="N16" s="91">
        <v>3</v>
      </c>
      <c r="O16" s="92">
        <v>0</v>
      </c>
      <c r="P16" s="93">
        <f>N16+O16</f>
        <v>3</v>
      </c>
      <c r="Q16" s="82">
        <f>IFERROR(P16/M16,"-")</f>
        <v>0.046875</v>
      </c>
      <c r="R16" s="81">
        <v>1</v>
      </c>
      <c r="S16" s="81">
        <v>1</v>
      </c>
      <c r="T16" s="82">
        <f>IFERROR(S16/(O16+P16),"-")</f>
        <v>0.33333333333333</v>
      </c>
      <c r="U16" s="182">
        <f>IFERROR(J16/SUM(P16:P17),"-")</f>
        <v>2051.2820512821</v>
      </c>
      <c r="V16" s="84">
        <v>1</v>
      </c>
      <c r="W16" s="82">
        <f>IF(P16=0,"-",V16/P16)</f>
        <v>0.33333333333333</v>
      </c>
      <c r="X16" s="186">
        <v>3000</v>
      </c>
      <c r="Y16" s="187">
        <f>IFERROR(X16/P16,"-")</f>
        <v>1000</v>
      </c>
      <c r="Z16" s="187">
        <f>IFERROR(X16/V16,"-")</f>
        <v>3000</v>
      </c>
      <c r="AA16" s="188">
        <f>SUM(X16:X17)-SUM(J16:J17)</f>
        <v>1069005</v>
      </c>
      <c r="AB16" s="85">
        <f>SUM(X16:X17)/SUM(J16:J17)</f>
        <v>14.3625625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0.33333333333333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2</v>
      </c>
      <c r="BO16" s="120">
        <f>IF(P16=0,"",IF(BN16=0,"",(BN16/P16)))</f>
        <v>0.66666666666667</v>
      </c>
      <c r="BP16" s="121">
        <v>1</v>
      </c>
      <c r="BQ16" s="122">
        <f>IFERROR(BP16/BN16,"-")</f>
        <v>0.5</v>
      </c>
      <c r="BR16" s="123">
        <v>3000</v>
      </c>
      <c r="BS16" s="124">
        <f>IFERROR(BR16/BN16,"-")</f>
        <v>1500</v>
      </c>
      <c r="BT16" s="125">
        <v>1</v>
      </c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93</v>
      </c>
      <c r="C17" s="203"/>
      <c r="D17" s="203"/>
      <c r="E17" s="203"/>
      <c r="F17" s="203" t="s">
        <v>68</v>
      </c>
      <c r="G17" s="203"/>
      <c r="H17" s="90"/>
      <c r="I17" s="90"/>
      <c r="J17" s="188"/>
      <c r="K17" s="81">
        <v>125</v>
      </c>
      <c r="L17" s="81">
        <v>94</v>
      </c>
      <c r="M17" s="81">
        <v>29</v>
      </c>
      <c r="N17" s="91">
        <v>36</v>
      </c>
      <c r="O17" s="92">
        <v>0</v>
      </c>
      <c r="P17" s="93">
        <f>N17+O17</f>
        <v>36</v>
      </c>
      <c r="Q17" s="82">
        <f>IFERROR(P17/M17,"-")</f>
        <v>1.2413793103448</v>
      </c>
      <c r="R17" s="81">
        <v>6</v>
      </c>
      <c r="S17" s="81">
        <v>3</v>
      </c>
      <c r="T17" s="82">
        <f>IFERROR(S17/(O17+P17),"-")</f>
        <v>0.083333333333333</v>
      </c>
      <c r="U17" s="182"/>
      <c r="V17" s="84">
        <v>2</v>
      </c>
      <c r="W17" s="82">
        <f>IF(P17=0,"-",V17/P17)</f>
        <v>0.055555555555556</v>
      </c>
      <c r="X17" s="186">
        <v>1146005</v>
      </c>
      <c r="Y17" s="187">
        <f>IFERROR(X17/P17,"-")</f>
        <v>31833.472222222</v>
      </c>
      <c r="Z17" s="187">
        <f>IFERROR(X17/V17,"-")</f>
        <v>573002.5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5</v>
      </c>
      <c r="AN17" s="101">
        <f>IF(P17=0,"",IF(AM17=0,"",(AM17/P17)))</f>
        <v>0.13888888888889</v>
      </c>
      <c r="AO17" s="100">
        <v>1</v>
      </c>
      <c r="AP17" s="102">
        <f>IFERROR(AP17/AM17,"-")</f>
        <v>0</v>
      </c>
      <c r="AQ17" s="103">
        <v>13000</v>
      </c>
      <c r="AR17" s="104">
        <f>IFERROR(AQ17/AM17,"-")</f>
        <v>2600</v>
      </c>
      <c r="AS17" s="105"/>
      <c r="AT17" s="105"/>
      <c r="AU17" s="105">
        <v>1</v>
      </c>
      <c r="AV17" s="106">
        <v>6</v>
      </c>
      <c r="AW17" s="107">
        <f>IF(P17=0,"",IF(AV17=0,"",(AV17/P17)))</f>
        <v>0.16666666666667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7</v>
      </c>
      <c r="BF17" s="113">
        <f>IF(P17=0,"",IF(BE17=0,"",(BE17/P17)))</f>
        <v>0.19444444444444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14</v>
      </c>
      <c r="BO17" s="120">
        <f>IF(P17=0,"",IF(BN17=0,"",(BN17/P17)))</f>
        <v>0.38888888888889</v>
      </c>
      <c r="BP17" s="121">
        <v>1</v>
      </c>
      <c r="BQ17" s="122">
        <f>IFERROR(BP17/BN17,"-")</f>
        <v>0.071428571428571</v>
      </c>
      <c r="BR17" s="123">
        <v>1133005</v>
      </c>
      <c r="BS17" s="124">
        <f>IFERROR(BR17/BN17,"-")</f>
        <v>80928.928571429</v>
      </c>
      <c r="BT17" s="125"/>
      <c r="BU17" s="125"/>
      <c r="BV17" s="125">
        <v>1</v>
      </c>
      <c r="BW17" s="126">
        <v>3</v>
      </c>
      <c r="BX17" s="127">
        <f>IF(P17=0,"",IF(BW17=0,"",(BW17/P17)))</f>
        <v>0.083333333333333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0.027777777777778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2</v>
      </c>
      <c r="CP17" s="141">
        <v>1146005</v>
      </c>
      <c r="CQ17" s="141">
        <v>1133005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30"/>
      <c r="B18" s="87"/>
      <c r="C18" s="88"/>
      <c r="D18" s="88"/>
      <c r="E18" s="88"/>
      <c r="F18" s="89"/>
      <c r="G18" s="90"/>
      <c r="H18" s="90"/>
      <c r="I18" s="90"/>
      <c r="J18" s="192"/>
      <c r="K18" s="34"/>
      <c r="L18" s="34"/>
      <c r="M18" s="31"/>
      <c r="N18" s="23"/>
      <c r="O18" s="23"/>
      <c r="P18" s="23"/>
      <c r="Q18" s="33"/>
      <c r="R18" s="32"/>
      <c r="S18" s="23"/>
      <c r="T18" s="32"/>
      <c r="U18" s="183"/>
      <c r="V18" s="25"/>
      <c r="W18" s="25"/>
      <c r="X18" s="189"/>
      <c r="Y18" s="189"/>
      <c r="Z18" s="189"/>
      <c r="AA18" s="189"/>
      <c r="AB18" s="33"/>
      <c r="AC18" s="59"/>
      <c r="AD18" s="63"/>
      <c r="AE18" s="64"/>
      <c r="AF18" s="63"/>
      <c r="AG18" s="67"/>
      <c r="AH18" s="68"/>
      <c r="AI18" s="69"/>
      <c r="AJ18" s="70"/>
      <c r="AK18" s="70"/>
      <c r="AL18" s="70"/>
      <c r="AM18" s="63"/>
      <c r="AN18" s="64"/>
      <c r="AO18" s="63"/>
      <c r="AP18" s="67"/>
      <c r="AQ18" s="68"/>
      <c r="AR18" s="69"/>
      <c r="AS18" s="70"/>
      <c r="AT18" s="70"/>
      <c r="AU18" s="70"/>
      <c r="AV18" s="63"/>
      <c r="AW18" s="64"/>
      <c r="AX18" s="63"/>
      <c r="AY18" s="67"/>
      <c r="AZ18" s="68"/>
      <c r="BA18" s="69"/>
      <c r="BB18" s="70"/>
      <c r="BC18" s="70"/>
      <c r="BD18" s="70"/>
      <c r="BE18" s="63"/>
      <c r="BF18" s="64"/>
      <c r="BG18" s="63"/>
      <c r="BH18" s="67"/>
      <c r="BI18" s="68"/>
      <c r="BJ18" s="69"/>
      <c r="BK18" s="70"/>
      <c r="BL18" s="70"/>
      <c r="BM18" s="70"/>
      <c r="BN18" s="65"/>
      <c r="BO18" s="66"/>
      <c r="BP18" s="63"/>
      <c r="BQ18" s="67"/>
      <c r="BR18" s="68"/>
      <c r="BS18" s="69"/>
      <c r="BT18" s="70"/>
      <c r="BU18" s="70"/>
      <c r="BV18" s="70"/>
      <c r="BW18" s="65"/>
      <c r="BX18" s="66"/>
      <c r="BY18" s="63"/>
      <c r="BZ18" s="67"/>
      <c r="CA18" s="68"/>
      <c r="CB18" s="69"/>
      <c r="CC18" s="70"/>
      <c r="CD18" s="70"/>
      <c r="CE18" s="70"/>
      <c r="CF18" s="65"/>
      <c r="CG18" s="66"/>
      <c r="CH18" s="63"/>
      <c r="CI18" s="67"/>
      <c r="CJ18" s="68"/>
      <c r="CK18" s="69"/>
      <c r="CL18" s="70"/>
      <c r="CM18" s="70"/>
      <c r="CN18" s="70"/>
      <c r="CO18" s="71"/>
      <c r="CP18" s="68"/>
      <c r="CQ18" s="68"/>
      <c r="CR18" s="68"/>
      <c r="CS18" s="72"/>
    </row>
    <row r="19" spans="1:98">
      <c r="A19" s="30"/>
      <c r="B19" s="37"/>
      <c r="C19" s="21"/>
      <c r="D19" s="21"/>
      <c r="E19" s="21"/>
      <c r="F19" s="22"/>
      <c r="G19" s="36"/>
      <c r="H19" s="36"/>
      <c r="I19" s="75"/>
      <c r="J19" s="193"/>
      <c r="K19" s="34"/>
      <c r="L19" s="34"/>
      <c r="M19" s="31"/>
      <c r="N19" s="23"/>
      <c r="O19" s="23"/>
      <c r="P19" s="23"/>
      <c r="Q19" s="33"/>
      <c r="R19" s="32"/>
      <c r="S19" s="23"/>
      <c r="T19" s="32"/>
      <c r="U19" s="183"/>
      <c r="V19" s="25"/>
      <c r="W19" s="25"/>
      <c r="X19" s="189"/>
      <c r="Y19" s="189"/>
      <c r="Z19" s="189"/>
      <c r="AA19" s="189"/>
      <c r="AB19" s="33"/>
      <c r="AC19" s="61"/>
      <c r="AD19" s="63"/>
      <c r="AE19" s="64"/>
      <c r="AF19" s="63"/>
      <c r="AG19" s="67"/>
      <c r="AH19" s="68"/>
      <c r="AI19" s="69"/>
      <c r="AJ19" s="70"/>
      <c r="AK19" s="70"/>
      <c r="AL19" s="70"/>
      <c r="AM19" s="63"/>
      <c r="AN19" s="64"/>
      <c r="AO19" s="63"/>
      <c r="AP19" s="67"/>
      <c r="AQ19" s="68"/>
      <c r="AR19" s="69"/>
      <c r="AS19" s="70"/>
      <c r="AT19" s="70"/>
      <c r="AU19" s="70"/>
      <c r="AV19" s="63"/>
      <c r="AW19" s="64"/>
      <c r="AX19" s="63"/>
      <c r="AY19" s="67"/>
      <c r="AZ19" s="68"/>
      <c r="BA19" s="69"/>
      <c r="BB19" s="70"/>
      <c r="BC19" s="70"/>
      <c r="BD19" s="70"/>
      <c r="BE19" s="63"/>
      <c r="BF19" s="64"/>
      <c r="BG19" s="63"/>
      <c r="BH19" s="67"/>
      <c r="BI19" s="68"/>
      <c r="BJ19" s="69"/>
      <c r="BK19" s="70"/>
      <c r="BL19" s="70"/>
      <c r="BM19" s="70"/>
      <c r="BN19" s="65"/>
      <c r="BO19" s="66"/>
      <c r="BP19" s="63"/>
      <c r="BQ19" s="67"/>
      <c r="BR19" s="68"/>
      <c r="BS19" s="69"/>
      <c r="BT19" s="70"/>
      <c r="BU19" s="70"/>
      <c r="BV19" s="70"/>
      <c r="BW19" s="65"/>
      <c r="BX19" s="66"/>
      <c r="BY19" s="63"/>
      <c r="BZ19" s="67"/>
      <c r="CA19" s="68"/>
      <c r="CB19" s="69"/>
      <c r="CC19" s="70"/>
      <c r="CD19" s="70"/>
      <c r="CE19" s="70"/>
      <c r="CF19" s="65"/>
      <c r="CG19" s="66"/>
      <c r="CH19" s="63"/>
      <c r="CI19" s="67"/>
      <c r="CJ19" s="68"/>
      <c r="CK19" s="69"/>
      <c r="CL19" s="70"/>
      <c r="CM19" s="70"/>
      <c r="CN19" s="70"/>
      <c r="CO19" s="71"/>
      <c r="CP19" s="68"/>
      <c r="CQ19" s="68"/>
      <c r="CR19" s="68"/>
      <c r="CS19" s="72"/>
    </row>
    <row r="20" spans="1:98">
      <c r="A20" s="19">
        <f>AB20</f>
        <v>7.0043630434783</v>
      </c>
      <c r="B20" s="39"/>
      <c r="C20" s="39"/>
      <c r="D20" s="39"/>
      <c r="E20" s="39"/>
      <c r="F20" s="39"/>
      <c r="G20" s="40" t="s">
        <v>94</v>
      </c>
      <c r="H20" s="40"/>
      <c r="I20" s="40"/>
      <c r="J20" s="190">
        <f>SUM(J6:J19)</f>
        <v>460000</v>
      </c>
      <c r="K20" s="41">
        <f>SUM(K6:K19)</f>
        <v>1068</v>
      </c>
      <c r="L20" s="41">
        <f>SUM(L6:L19)</f>
        <v>688</v>
      </c>
      <c r="M20" s="41">
        <f>SUM(M6:M19)</f>
        <v>665</v>
      </c>
      <c r="N20" s="41">
        <f>SUM(N6:N19)</f>
        <v>301</v>
      </c>
      <c r="O20" s="41">
        <f>SUM(O6:O19)</f>
        <v>3</v>
      </c>
      <c r="P20" s="41">
        <f>SUM(P6:P19)</f>
        <v>304</v>
      </c>
      <c r="Q20" s="42">
        <f>IFERROR(P20/M20,"-")</f>
        <v>0.45714285714286</v>
      </c>
      <c r="R20" s="78">
        <f>SUM(R6:R19)</f>
        <v>68</v>
      </c>
      <c r="S20" s="78">
        <f>SUM(S6:S19)</f>
        <v>44</v>
      </c>
      <c r="T20" s="42">
        <f>IFERROR(R20/P20,"-")</f>
        <v>0.22368421052632</v>
      </c>
      <c r="U20" s="184">
        <f>IFERROR(J20/P20,"-")</f>
        <v>1513.1578947368</v>
      </c>
      <c r="V20" s="44">
        <f>SUM(V6:V19)</f>
        <v>33</v>
      </c>
      <c r="W20" s="42">
        <f>IFERROR(V20/P20,"-")</f>
        <v>0.10855263157895</v>
      </c>
      <c r="X20" s="190">
        <f>SUM(X6:X19)</f>
        <v>3222007</v>
      </c>
      <c r="Y20" s="190">
        <f>IFERROR(X20/P20,"-")</f>
        <v>10598.707236842</v>
      </c>
      <c r="Z20" s="190">
        <f>IFERROR(X20/V20,"-")</f>
        <v>97636.575757576</v>
      </c>
      <c r="AA20" s="190">
        <f>X20-J20</f>
        <v>2762007</v>
      </c>
      <c r="AB20" s="47">
        <f>X20/J20</f>
        <v>7.0043630434783</v>
      </c>
      <c r="AC20" s="60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