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DVD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<sst xmlns="http://schemas.openxmlformats.org/spreadsheetml/2006/main" uniqueCount="89">
  <si>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</si>
  <si>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</si>
  <si>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</si>
  <si>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</si>
  <si>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</si>
  <si>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</si>
  <si>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</si>
  <si>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</si>
  <si>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</si>
  <si>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</si>
  <si>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</si>
  <si>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</si>
  <si>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</si>
  <si>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</si>
  <si>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</si>
  <si>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</si>
  <si>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</si>
  <si>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</si>
  <si>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</si>
  <si>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</si>
  <si>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</si>
  <si>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</si>
  <si>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</si>
  <si>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DVD</t>
  </si>
  <si>
    <t>12月</t>
  </si>
  <si>
    <t>どきどき</t>
  </si>
  <si>
    <t>最終更新日</t>
  </si>
  <si>
    <t>03月31日</t>
  </si>
  <si>
    <t>年齢分布（才）</t>
  </si>
  <si>
    <t>入金者
合計</t>
  </si>
  <si>
    <t>課金額計</t>
  </si>
  <si>
    <t>高額check</t>
  </si>
  <si>
    <t>●DVD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</si>
  <si>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</si>
  <si>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</si>
  <si>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</si>
  <si>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</si>
  <si>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</si>
  <si>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</si>
  <si>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</si>
  <si>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</si>
  <si>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</si>
  <si>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</si>
  <si>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</si>
  <si>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</si>
  <si>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</si>
  <si>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</si>
  <si>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</si>
  <si>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</si>
  <si>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</si>
  <si>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</si>
  <si>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</si>
  <si>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</si>
  <si>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</si>
  <si>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</si>
  <si>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</si>
  <si>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</si>
  <si>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</si>
  <si>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</si>
  <si>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</si>
  <si>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pk149</t>
  </si>
  <si>
    <t>若生出版</t>
  </si>
  <si>
    <t>DVD漫画たかし</t>
  </si>
  <si>
    <t>lp02</t>
  </si>
  <si>
    <t>人妻百花</t>
  </si>
  <si>
    <t>DVD袋表4C+コンテンツ枠</t>
  </si>
  <si>
    <t>12月12日(水)</t>
  </si>
  <si>
    <t>pk150</t>
  </si>
  <si>
    <t>空電</t>
  </si>
  <si>
    <t>pk151</t>
  </si>
  <si>
    <t>一水社</t>
  </si>
  <si>
    <t>本当にあったもっとみだらな話</t>
  </si>
  <si>
    <t>DVD袋表4C</t>
  </si>
  <si>
    <t>12月17日(月)</t>
  </si>
  <si>
    <t>pk152</t>
  </si>
  <si>
    <t>pk153</t>
  </si>
  <si>
    <t>ダイアプレス</t>
  </si>
  <si>
    <t>脅迫姦 凌辱されたオンナ</t>
  </si>
  <si>
    <t>12月18日(火)</t>
  </si>
  <si>
    <t>pk154</t>
  </si>
  <si>
    <t>pk155</t>
  </si>
  <si>
    <t>ピンクパック!しろうと美淫妻地下DVD9時間 夫を裏切る最低妻、肉体は最高!</t>
  </si>
  <si>
    <t>12月20日(木)</t>
  </si>
  <si>
    <t>pk156</t>
  </si>
  <si>
    <t>pk157</t>
  </si>
  <si>
    <t>初めての凌辱エッチ</t>
  </si>
  <si>
    <t>12月26日(水)</t>
  </si>
  <si>
    <t>pk158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</si>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</sst>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10</v>
      </c>
      <c r="D6" s="195">
        <v>390000</v>
      </c>
      <c r="E6" s="81">
        <v>1128</v>
      </c>
      <c r="F6" s="81">
        <v>766</v>
      </c>
      <c r="G6" s="81">
        <v>767</v>
      </c>
      <c r="H6" s="91">
        <v>361</v>
      </c>
      <c r="I6" s="92">
        <v>14</v>
      </c>
      <c r="J6" s="145">
        <f>H6+I6</f>
        <v>375</v>
      </c>
      <c r="K6" s="82">
        <f>IFERROR(J6/G6,"-")</f>
        <v>0.48891786179922</v>
      </c>
      <c r="L6" s="81">
        <v>52</v>
      </c>
      <c r="M6" s="81">
        <v>62</v>
      </c>
      <c r="N6" s="82">
        <f>IFERROR(L6/J6,"-")</f>
        <v>0.13866666666667</v>
      </c>
      <c r="O6" s="83">
        <f>IFERROR(D6/J6,"-")</f>
        <v>1040</v>
      </c>
      <c r="P6" s="84">
        <v>24</v>
      </c>
      <c r="Q6" s="82">
        <f>IFERROR(P6/J6,"-")</f>
        <v>0.064</v>
      </c>
      <c r="R6" s="200">
        <v>815000</v>
      </c>
      <c r="S6" s="201">
        <f>IFERROR(R6/J6,"-")</f>
        <v>2173.3333333333</v>
      </c>
      <c r="T6" s="201">
        <f>IFERROR(R6/P6,"-")</f>
        <v>33958.333333333</v>
      </c>
      <c r="U6" s="195">
        <f>IFERROR(R6-D6,"-")</f>
        <v>425000</v>
      </c>
      <c r="V6" s="85">
        <f>R6/D6</f>
        <v>2.0897435897436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390000</v>
      </c>
      <c r="E9" s="41">
        <f>SUM(E6:E7)</f>
        <v>1128</v>
      </c>
      <c r="F9" s="41">
        <f>SUM(F6:F7)</f>
        <v>766</v>
      </c>
      <c r="G9" s="41">
        <f>SUM(G6:G7)</f>
        <v>767</v>
      </c>
      <c r="H9" s="41">
        <f>SUM(H6:H7)</f>
        <v>361</v>
      </c>
      <c r="I9" s="41">
        <f>SUM(I6:I7)</f>
        <v>14</v>
      </c>
      <c r="J9" s="41">
        <f>SUM(J6:J7)</f>
        <v>375</v>
      </c>
      <c r="K9" s="42">
        <f>IFERROR(J9/G9,"-")</f>
        <v>0.48891786179922</v>
      </c>
      <c r="L9" s="78">
        <f>SUM(L6:L7)</f>
        <v>52</v>
      </c>
      <c r="M9" s="78">
        <f>SUM(M6:M7)</f>
        <v>62</v>
      </c>
      <c r="N9" s="42">
        <f>IFERROR(L9/J9,"-")</f>
        <v>0.13866666666667</v>
      </c>
      <c r="O9" s="43">
        <f>IFERROR(D9/J9,"-")</f>
        <v>1040</v>
      </c>
      <c r="P9" s="44">
        <f>SUM(P6:P7)</f>
        <v>24</v>
      </c>
      <c r="Q9" s="42">
        <f>IFERROR(P9/J9,"-")</f>
        <v>0.064</v>
      </c>
      <c r="R9" s="45">
        <f>SUM(R6:R7)</f>
        <v>815000</v>
      </c>
      <c r="S9" s="45">
        <f>IFERROR(R9/J9,"-")</f>
        <v>2173.3333333333</v>
      </c>
      <c r="T9" s="45">
        <f>IFERROR(R9/P9,"-")</f>
        <v>33958.333333333</v>
      </c>
      <c r="U9" s="46">
        <f>SUM(U6:U7)</f>
        <v>425000</v>
      </c>
      <c r="V9" s="47">
        <f>IFERROR(R9/D9,"-")</f>
        <v>2.0897435897436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3.4625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80000</v>
      </c>
      <c r="K6" s="81">
        <v>38</v>
      </c>
      <c r="L6" s="81">
        <v>0</v>
      </c>
      <c r="M6" s="81">
        <v>150</v>
      </c>
      <c r="N6" s="91">
        <v>10</v>
      </c>
      <c r="O6" s="92">
        <v>2</v>
      </c>
      <c r="P6" s="93">
        <f>N6+O6</f>
        <v>12</v>
      </c>
      <c r="Q6" s="82">
        <f>IFERROR(P6/M6,"-")</f>
        <v>0.08</v>
      </c>
      <c r="R6" s="81">
        <v>1</v>
      </c>
      <c r="S6" s="81">
        <v>2</v>
      </c>
      <c r="T6" s="82">
        <f>IFERROR(S6/(O6+P6),"-")</f>
        <v>0.14285714285714</v>
      </c>
      <c r="U6" s="182">
        <f>IFERROR(J6/SUM(P6:P7),"-")</f>
        <v>1269.8412698413</v>
      </c>
      <c r="V6" s="84">
        <v>1</v>
      </c>
      <c r="W6" s="82">
        <f>IF(P6=0,"-",V6/P6)</f>
        <v>0.083333333333333</v>
      </c>
      <c r="X6" s="186">
        <v>4000</v>
      </c>
      <c r="Y6" s="187">
        <f>IFERROR(X6/P6,"-")</f>
        <v>333.33333333333</v>
      </c>
      <c r="Z6" s="187">
        <f>IFERROR(X6/V6,"-")</f>
        <v>4000</v>
      </c>
      <c r="AA6" s="188">
        <f>SUM(X6:X7)-SUM(J6:J7)</f>
        <v>197000</v>
      </c>
      <c r="AB6" s="85">
        <f>SUM(X6:X7)/SUM(J6:J7)</f>
        <v>3.4625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0.16666666666667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2</v>
      </c>
      <c r="BF6" s="113">
        <f>IF(P6=0,"",IF(BE6=0,"",(BE6/P6)))</f>
        <v>0.16666666666667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7</v>
      </c>
      <c r="BO6" s="120">
        <f>IF(P6=0,"",IF(BN6=0,"",(BN6/P6)))</f>
        <v>0.58333333333333</v>
      </c>
      <c r="BP6" s="121">
        <v>1</v>
      </c>
      <c r="BQ6" s="122">
        <f>IFERROR(BP6/BN6,"-")</f>
        <v>0.14285714285714</v>
      </c>
      <c r="BR6" s="123">
        <v>4000</v>
      </c>
      <c r="BS6" s="124">
        <f>IFERROR(BR6/BN6,"-")</f>
        <v>571.42857142857</v>
      </c>
      <c r="BT6" s="125">
        <v>1</v>
      </c>
      <c r="BU6" s="125"/>
      <c r="BV6" s="125"/>
      <c r="BW6" s="126">
        <v>1</v>
      </c>
      <c r="BX6" s="127">
        <f>IF(P6=0,"",IF(BW6=0,"",(BW6/P6)))</f>
        <v>0.083333333333333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4000</v>
      </c>
      <c r="CQ6" s="141">
        <v>4000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198</v>
      </c>
      <c r="L7" s="81">
        <v>150</v>
      </c>
      <c r="M7" s="81">
        <v>31</v>
      </c>
      <c r="N7" s="91">
        <v>51</v>
      </c>
      <c r="O7" s="92">
        <v>0</v>
      </c>
      <c r="P7" s="93">
        <f>N7+O7</f>
        <v>51</v>
      </c>
      <c r="Q7" s="82">
        <f>IFERROR(P7/M7,"-")</f>
        <v>1.6451612903226</v>
      </c>
      <c r="R7" s="81">
        <v>8</v>
      </c>
      <c r="S7" s="81">
        <v>5</v>
      </c>
      <c r="T7" s="82">
        <f>IFERROR(S7/(O7+P7),"-")</f>
        <v>0.098039215686275</v>
      </c>
      <c r="U7" s="182"/>
      <c r="V7" s="84">
        <v>4</v>
      </c>
      <c r="W7" s="82">
        <f>IF(P7=0,"-",V7/P7)</f>
        <v>0.07843137254902</v>
      </c>
      <c r="X7" s="186">
        <v>273000</v>
      </c>
      <c r="Y7" s="187">
        <f>IFERROR(X7/P7,"-")</f>
        <v>5352.9411764706</v>
      </c>
      <c r="Z7" s="187">
        <f>IFERROR(X7/V7,"-")</f>
        <v>68250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4</v>
      </c>
      <c r="AN7" s="101">
        <f>IF(P7=0,"",IF(AM7=0,"",(AM7/P7)))</f>
        <v>0.07843137254902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9</v>
      </c>
      <c r="AW7" s="107">
        <f>IF(P7=0,"",IF(AV7=0,"",(AV7/P7)))</f>
        <v>0.17647058823529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18</v>
      </c>
      <c r="BF7" s="113">
        <f>IF(P7=0,"",IF(BE7=0,"",(BE7/P7)))</f>
        <v>0.35294117647059</v>
      </c>
      <c r="BG7" s="112">
        <v>2</v>
      </c>
      <c r="BH7" s="114">
        <f>IFERROR(BG7/BE7,"-")</f>
        <v>0.11111111111111</v>
      </c>
      <c r="BI7" s="115">
        <v>161000</v>
      </c>
      <c r="BJ7" s="116">
        <f>IFERROR(BI7/BE7,"-")</f>
        <v>8944.4444444444</v>
      </c>
      <c r="BK7" s="117"/>
      <c r="BL7" s="117"/>
      <c r="BM7" s="117">
        <v>2</v>
      </c>
      <c r="BN7" s="119">
        <v>11</v>
      </c>
      <c r="BO7" s="120">
        <f>IF(P7=0,"",IF(BN7=0,"",(BN7/P7)))</f>
        <v>0.2156862745098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7</v>
      </c>
      <c r="BX7" s="127">
        <f>IF(P7=0,"",IF(BW7=0,"",(BW7/P7)))</f>
        <v>0.13725490196078</v>
      </c>
      <c r="BY7" s="128">
        <v>1</v>
      </c>
      <c r="BZ7" s="129">
        <f>IFERROR(BY7/BW7,"-")</f>
        <v>0.14285714285714</v>
      </c>
      <c r="CA7" s="130">
        <v>71000</v>
      </c>
      <c r="CB7" s="131">
        <f>IFERROR(CA7/BW7,"-")</f>
        <v>10142.857142857</v>
      </c>
      <c r="CC7" s="132"/>
      <c r="CD7" s="132"/>
      <c r="CE7" s="132">
        <v>1</v>
      </c>
      <c r="CF7" s="133">
        <v>2</v>
      </c>
      <c r="CG7" s="134">
        <f>IF(P7=0,"",IF(CF7=0,"",(CF7/P7)))</f>
        <v>0.03921568627451</v>
      </c>
      <c r="CH7" s="135">
        <v>1</v>
      </c>
      <c r="CI7" s="136">
        <f>IFERROR(CH7/CF7,"-")</f>
        <v>0.5</v>
      </c>
      <c r="CJ7" s="137">
        <v>41000</v>
      </c>
      <c r="CK7" s="138">
        <f>IFERROR(CJ7/CF7,"-")</f>
        <v>20500</v>
      </c>
      <c r="CL7" s="139"/>
      <c r="CM7" s="139"/>
      <c r="CN7" s="139">
        <v>1</v>
      </c>
      <c r="CO7" s="140">
        <v>4</v>
      </c>
      <c r="CP7" s="141">
        <v>273000</v>
      </c>
      <c r="CQ7" s="141">
        <v>101000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1.0133333333333</v>
      </c>
      <c r="B8" s="203" t="s">
        <v>69</v>
      </c>
      <c r="C8" s="203" t="s">
        <v>70</v>
      </c>
      <c r="D8" s="203" t="s">
        <v>62</v>
      </c>
      <c r="E8" s="203"/>
      <c r="F8" s="203" t="s">
        <v>63</v>
      </c>
      <c r="G8" s="203" t="s">
        <v>71</v>
      </c>
      <c r="H8" s="90" t="s">
        <v>72</v>
      </c>
      <c r="I8" s="90" t="s">
        <v>73</v>
      </c>
      <c r="J8" s="188">
        <v>75000</v>
      </c>
      <c r="K8" s="81">
        <v>21</v>
      </c>
      <c r="L8" s="81">
        <v>0</v>
      </c>
      <c r="M8" s="81">
        <v>111</v>
      </c>
      <c r="N8" s="91">
        <v>6</v>
      </c>
      <c r="O8" s="92">
        <v>0</v>
      </c>
      <c r="P8" s="93">
        <f>N8+O8</f>
        <v>6</v>
      </c>
      <c r="Q8" s="82">
        <f>IFERROR(P8/M8,"-")</f>
        <v>0.054054054054054</v>
      </c>
      <c r="R8" s="81">
        <v>0</v>
      </c>
      <c r="S8" s="81">
        <v>1</v>
      </c>
      <c r="T8" s="82">
        <f>IFERROR(S8/(O8+P8),"-")</f>
        <v>0.16666666666667</v>
      </c>
      <c r="U8" s="182">
        <f>IFERROR(J8/SUM(P8:P9),"-")</f>
        <v>750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1000</v>
      </c>
      <c r="AB8" s="85">
        <f>SUM(X8:X9)/SUM(J8:J9)</f>
        <v>1.0133333333333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2</v>
      </c>
      <c r="BF8" s="113">
        <f>IF(P8=0,"",IF(BE8=0,"",(BE8/P8)))</f>
        <v>0.33333333333333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3</v>
      </c>
      <c r="BO8" s="120">
        <f>IF(P8=0,"",IF(BN8=0,"",(BN8/P8)))</f>
        <v>0.5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0.16666666666667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74</v>
      </c>
      <c r="C9" s="203"/>
      <c r="D9" s="203"/>
      <c r="E9" s="203"/>
      <c r="F9" s="203" t="s">
        <v>68</v>
      </c>
      <c r="G9" s="203"/>
      <c r="H9" s="90"/>
      <c r="I9" s="90"/>
      <c r="J9" s="188"/>
      <c r="K9" s="81">
        <v>278</v>
      </c>
      <c r="L9" s="81">
        <v>209</v>
      </c>
      <c r="M9" s="81">
        <v>58</v>
      </c>
      <c r="N9" s="91">
        <v>92</v>
      </c>
      <c r="O9" s="92">
        <v>2</v>
      </c>
      <c r="P9" s="93">
        <f>N9+O9</f>
        <v>94</v>
      </c>
      <c r="Q9" s="82">
        <f>IFERROR(P9/M9,"-")</f>
        <v>1.6206896551724</v>
      </c>
      <c r="R9" s="81">
        <v>11</v>
      </c>
      <c r="S9" s="81">
        <v>17</v>
      </c>
      <c r="T9" s="82">
        <f>IFERROR(S9/(O9+P9),"-")</f>
        <v>0.17708333333333</v>
      </c>
      <c r="U9" s="182"/>
      <c r="V9" s="84">
        <v>5</v>
      </c>
      <c r="W9" s="82">
        <f>IF(P9=0,"-",V9/P9)</f>
        <v>0.053191489361702</v>
      </c>
      <c r="X9" s="186">
        <v>76000</v>
      </c>
      <c r="Y9" s="187">
        <f>IFERROR(X9/P9,"-")</f>
        <v>808.51063829787</v>
      </c>
      <c r="Z9" s="187">
        <f>IFERROR(X9/V9,"-")</f>
        <v>15200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8</v>
      </c>
      <c r="AN9" s="101">
        <f>IF(P9=0,"",IF(AM9=0,"",(AM9/P9)))</f>
        <v>0.085106382978723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9</v>
      </c>
      <c r="AW9" s="107">
        <f>IF(P9=0,"",IF(AV9=0,"",(AV9/P9)))</f>
        <v>0.095744680851064</v>
      </c>
      <c r="AX9" s="106">
        <v>1</v>
      </c>
      <c r="AY9" s="108">
        <f>IFERROR(AX9/AV9,"-")</f>
        <v>0.11111111111111</v>
      </c>
      <c r="AZ9" s="109">
        <v>38000</v>
      </c>
      <c r="BA9" s="110">
        <f>IFERROR(AZ9/AV9,"-")</f>
        <v>4222.2222222222</v>
      </c>
      <c r="BB9" s="111"/>
      <c r="BC9" s="111"/>
      <c r="BD9" s="111">
        <v>1</v>
      </c>
      <c r="BE9" s="112">
        <v>22</v>
      </c>
      <c r="BF9" s="113">
        <f>IF(P9=0,"",IF(BE9=0,"",(BE9/P9)))</f>
        <v>0.23404255319149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35</v>
      </c>
      <c r="BO9" s="120">
        <f>IF(P9=0,"",IF(BN9=0,"",(BN9/P9)))</f>
        <v>0.37234042553191</v>
      </c>
      <c r="BP9" s="121">
        <v>3</v>
      </c>
      <c r="BQ9" s="122">
        <f>IFERROR(BP9/BN9,"-")</f>
        <v>0.085714285714286</v>
      </c>
      <c r="BR9" s="123">
        <v>28000</v>
      </c>
      <c r="BS9" s="124">
        <f>IFERROR(BR9/BN9,"-")</f>
        <v>800</v>
      </c>
      <c r="BT9" s="125">
        <v>1</v>
      </c>
      <c r="BU9" s="125">
        <v>2</v>
      </c>
      <c r="BV9" s="125"/>
      <c r="BW9" s="126">
        <v>18</v>
      </c>
      <c r="BX9" s="127">
        <f>IF(P9=0,"",IF(BW9=0,"",(BW9/P9)))</f>
        <v>0.19148936170213</v>
      </c>
      <c r="BY9" s="128">
        <v>1</v>
      </c>
      <c r="BZ9" s="129">
        <f>IFERROR(BY9/BW9,"-")</f>
        <v>0.055555555555556</v>
      </c>
      <c r="CA9" s="130">
        <v>10000</v>
      </c>
      <c r="CB9" s="131">
        <f>IFERROR(CA9/BW9,"-")</f>
        <v>555.55555555556</v>
      </c>
      <c r="CC9" s="132">
        <v>1</v>
      </c>
      <c r="CD9" s="132"/>
      <c r="CE9" s="132"/>
      <c r="CF9" s="133">
        <v>2</v>
      </c>
      <c r="CG9" s="134">
        <f>IF(P9=0,"",IF(CF9=0,"",(CF9/P9)))</f>
        <v>0.021276595744681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5</v>
      </c>
      <c r="CP9" s="141">
        <v>76000</v>
      </c>
      <c r="CQ9" s="141">
        <v>38000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0.1625</v>
      </c>
      <c r="B10" s="203" t="s">
        <v>75</v>
      </c>
      <c r="C10" s="203" t="s">
        <v>76</v>
      </c>
      <c r="D10" s="203" t="s">
        <v>62</v>
      </c>
      <c r="E10" s="203"/>
      <c r="F10" s="203" t="s">
        <v>63</v>
      </c>
      <c r="G10" s="203" t="s">
        <v>77</v>
      </c>
      <c r="H10" s="90" t="s">
        <v>72</v>
      </c>
      <c r="I10" s="90" t="s">
        <v>78</v>
      </c>
      <c r="J10" s="188">
        <v>80000</v>
      </c>
      <c r="K10" s="81">
        <v>13</v>
      </c>
      <c r="L10" s="81">
        <v>0</v>
      </c>
      <c r="M10" s="81">
        <v>31</v>
      </c>
      <c r="N10" s="91">
        <v>1</v>
      </c>
      <c r="O10" s="92">
        <v>1</v>
      </c>
      <c r="P10" s="93">
        <f>N10+O10</f>
        <v>2</v>
      </c>
      <c r="Q10" s="82">
        <f>IFERROR(P10/M10,"-")</f>
        <v>0.064516129032258</v>
      </c>
      <c r="R10" s="81">
        <v>0</v>
      </c>
      <c r="S10" s="81">
        <v>0</v>
      </c>
      <c r="T10" s="82">
        <f>IFERROR(S10/(O10+P10),"-")</f>
        <v>0</v>
      </c>
      <c r="U10" s="182">
        <f>IFERROR(J10/SUM(P10:P11),"-")</f>
        <v>2000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SUM(X10:X11)-SUM(J10:J11)</f>
        <v>-67000</v>
      </c>
      <c r="AB10" s="85">
        <f>SUM(X10:X11)/SUM(J10:J11)</f>
        <v>0.1625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0.5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0.5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79</v>
      </c>
      <c r="C11" s="203"/>
      <c r="D11" s="203"/>
      <c r="E11" s="203"/>
      <c r="F11" s="203" t="s">
        <v>68</v>
      </c>
      <c r="G11" s="203"/>
      <c r="H11" s="90"/>
      <c r="I11" s="90"/>
      <c r="J11" s="188"/>
      <c r="K11" s="81">
        <v>95</v>
      </c>
      <c r="L11" s="81">
        <v>83</v>
      </c>
      <c r="M11" s="81">
        <v>18</v>
      </c>
      <c r="N11" s="91">
        <v>35</v>
      </c>
      <c r="O11" s="92">
        <v>3</v>
      </c>
      <c r="P11" s="93">
        <f>N11+O11</f>
        <v>38</v>
      </c>
      <c r="Q11" s="82">
        <f>IFERROR(P11/M11,"-")</f>
        <v>2.1111111111111</v>
      </c>
      <c r="R11" s="81">
        <v>3</v>
      </c>
      <c r="S11" s="81">
        <v>9</v>
      </c>
      <c r="T11" s="82">
        <f>IFERROR(S11/(O11+P11),"-")</f>
        <v>0.21951219512195</v>
      </c>
      <c r="U11" s="182"/>
      <c r="V11" s="84">
        <v>1</v>
      </c>
      <c r="W11" s="82">
        <f>IF(P11=0,"-",V11/P11)</f>
        <v>0.026315789473684</v>
      </c>
      <c r="X11" s="186">
        <v>13000</v>
      </c>
      <c r="Y11" s="187">
        <f>IFERROR(X11/P11,"-")</f>
        <v>342.10526315789</v>
      </c>
      <c r="Z11" s="187">
        <f>IFERROR(X11/V11,"-")</f>
        <v>13000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10</v>
      </c>
      <c r="AN11" s="101">
        <f>IF(P11=0,"",IF(AM11=0,"",(AM11/P11)))</f>
        <v>0.26315789473684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10</v>
      </c>
      <c r="AW11" s="107">
        <f>IF(P11=0,"",IF(AV11=0,"",(AV11/P11)))</f>
        <v>0.26315789473684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10</v>
      </c>
      <c r="BF11" s="113">
        <f>IF(P11=0,"",IF(BE11=0,"",(BE11/P11)))</f>
        <v>0.26315789473684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4</v>
      </c>
      <c r="BO11" s="120">
        <f>IF(P11=0,"",IF(BN11=0,"",(BN11/P11)))</f>
        <v>0.10526315789474</v>
      </c>
      <c r="BP11" s="121">
        <v>1</v>
      </c>
      <c r="BQ11" s="122">
        <f>IFERROR(BP11/BN11,"-")</f>
        <v>0.25</v>
      </c>
      <c r="BR11" s="123">
        <v>13000</v>
      </c>
      <c r="BS11" s="124">
        <f>IFERROR(BR11/BN11,"-")</f>
        <v>3250</v>
      </c>
      <c r="BT11" s="125"/>
      <c r="BU11" s="125">
        <v>1</v>
      </c>
      <c r="BV11" s="125"/>
      <c r="BW11" s="126">
        <v>4</v>
      </c>
      <c r="BX11" s="127">
        <f>IF(P11=0,"",IF(BW11=0,"",(BW11/P11)))</f>
        <v>0.10526315789474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13000</v>
      </c>
      <c r="CQ11" s="141">
        <v>13000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4.3466666666667</v>
      </c>
      <c r="B12" s="203" t="s">
        <v>80</v>
      </c>
      <c r="C12" s="203" t="s">
        <v>70</v>
      </c>
      <c r="D12" s="203" t="s">
        <v>62</v>
      </c>
      <c r="E12" s="203"/>
      <c r="F12" s="203" t="s">
        <v>63</v>
      </c>
      <c r="G12" s="203" t="s">
        <v>81</v>
      </c>
      <c r="H12" s="90" t="s">
        <v>72</v>
      </c>
      <c r="I12" s="90" t="s">
        <v>82</v>
      </c>
      <c r="J12" s="188">
        <v>75000</v>
      </c>
      <c r="K12" s="81">
        <v>32</v>
      </c>
      <c r="L12" s="81">
        <v>0</v>
      </c>
      <c r="M12" s="81">
        <v>122</v>
      </c>
      <c r="N12" s="91">
        <v>7</v>
      </c>
      <c r="O12" s="92">
        <v>0</v>
      </c>
      <c r="P12" s="93">
        <f>N12+O12</f>
        <v>7</v>
      </c>
      <c r="Q12" s="82">
        <f>IFERROR(P12/M12,"-")</f>
        <v>0.057377049180328</v>
      </c>
      <c r="R12" s="81">
        <v>0</v>
      </c>
      <c r="S12" s="81">
        <v>3</v>
      </c>
      <c r="T12" s="82">
        <f>IFERROR(S12/(O12+P12),"-")</f>
        <v>0.42857142857143</v>
      </c>
      <c r="U12" s="182">
        <f>IFERROR(J12/SUM(P12:P13),"-")</f>
        <v>789.47368421053</v>
      </c>
      <c r="V12" s="84">
        <v>1</v>
      </c>
      <c r="W12" s="82">
        <f>IF(P12=0,"-",V12/P12)</f>
        <v>0.14285714285714</v>
      </c>
      <c r="X12" s="186">
        <v>16000</v>
      </c>
      <c r="Y12" s="187">
        <f>IFERROR(X12/P12,"-")</f>
        <v>2285.7142857143</v>
      </c>
      <c r="Z12" s="187">
        <f>IFERROR(X12/V12,"-")</f>
        <v>16000</v>
      </c>
      <c r="AA12" s="188">
        <f>SUM(X12:X13)-SUM(J12:J13)</f>
        <v>251000</v>
      </c>
      <c r="AB12" s="85">
        <f>SUM(X12:X13)/SUM(J12:J13)</f>
        <v>4.3466666666667</v>
      </c>
      <c r="AC12" s="79"/>
      <c r="AD12" s="94">
        <v>1</v>
      </c>
      <c r="AE12" s="95">
        <f>IF(P12=0,"",IF(AD12=0,"",(AD12/P12)))</f>
        <v>0.14285714285714</v>
      </c>
      <c r="AF12" s="94"/>
      <c r="AG12" s="96">
        <f>IFERROR(AF12/AD12,"-")</f>
        <v>0</v>
      </c>
      <c r="AH12" s="97"/>
      <c r="AI12" s="98">
        <f>IFERROR(AH12/AD12,"-")</f>
        <v>0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>
        <v>1</v>
      </c>
      <c r="AW12" s="107">
        <f>IF(P12=0,"",IF(AV12=0,"",(AV12/P12)))</f>
        <v>0.14285714285714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2</v>
      </c>
      <c r="BF12" s="113">
        <f>IF(P12=0,"",IF(BE12=0,"",(BE12/P12)))</f>
        <v>0.28571428571429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2</v>
      </c>
      <c r="BO12" s="120">
        <f>IF(P12=0,"",IF(BN12=0,"",(BN12/P12)))</f>
        <v>0.28571428571429</v>
      </c>
      <c r="BP12" s="121">
        <v>1</v>
      </c>
      <c r="BQ12" s="122">
        <f>IFERROR(BP12/BN12,"-")</f>
        <v>0.5</v>
      </c>
      <c r="BR12" s="123">
        <v>16000</v>
      </c>
      <c r="BS12" s="124">
        <f>IFERROR(BR12/BN12,"-")</f>
        <v>8000</v>
      </c>
      <c r="BT12" s="125"/>
      <c r="BU12" s="125"/>
      <c r="BV12" s="125">
        <v>1</v>
      </c>
      <c r="BW12" s="126">
        <v>1</v>
      </c>
      <c r="BX12" s="127">
        <f>IF(P12=0,"",IF(BW12=0,"",(BW12/P12)))</f>
        <v>0.14285714285714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1</v>
      </c>
      <c r="CP12" s="141">
        <v>16000</v>
      </c>
      <c r="CQ12" s="141">
        <v>16000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83</v>
      </c>
      <c r="C13" s="203"/>
      <c r="D13" s="203"/>
      <c r="E13" s="203"/>
      <c r="F13" s="203" t="s">
        <v>68</v>
      </c>
      <c r="G13" s="203"/>
      <c r="H13" s="90"/>
      <c r="I13" s="90"/>
      <c r="J13" s="188"/>
      <c r="K13" s="81">
        <v>236</v>
      </c>
      <c r="L13" s="81">
        <v>186</v>
      </c>
      <c r="M13" s="81">
        <v>165</v>
      </c>
      <c r="N13" s="91">
        <v>85</v>
      </c>
      <c r="O13" s="92">
        <v>3</v>
      </c>
      <c r="P13" s="93">
        <f>N13+O13</f>
        <v>88</v>
      </c>
      <c r="Q13" s="82">
        <f>IFERROR(P13/M13,"-")</f>
        <v>0.53333333333333</v>
      </c>
      <c r="R13" s="81">
        <v>13</v>
      </c>
      <c r="S13" s="81">
        <v>6</v>
      </c>
      <c r="T13" s="82">
        <f>IFERROR(S13/(O13+P13),"-")</f>
        <v>0.065934065934066</v>
      </c>
      <c r="U13" s="182"/>
      <c r="V13" s="84">
        <v>5</v>
      </c>
      <c r="W13" s="82">
        <f>IF(P13=0,"-",V13/P13)</f>
        <v>0.056818181818182</v>
      </c>
      <c r="X13" s="186">
        <v>310000</v>
      </c>
      <c r="Y13" s="187">
        <f>IFERROR(X13/P13,"-")</f>
        <v>3522.7272727273</v>
      </c>
      <c r="Z13" s="187">
        <f>IFERROR(X13/V13,"-")</f>
        <v>62000</v>
      </c>
      <c r="AA13" s="188"/>
      <c r="AB13" s="85"/>
      <c r="AC13" s="79"/>
      <c r="AD13" s="94">
        <v>1</v>
      </c>
      <c r="AE13" s="95">
        <f>IF(P13=0,"",IF(AD13=0,"",(AD13/P13)))</f>
        <v>0.011363636363636</v>
      </c>
      <c r="AF13" s="94"/>
      <c r="AG13" s="96">
        <f>IFERROR(AF13/AD13,"-")</f>
        <v>0</v>
      </c>
      <c r="AH13" s="97"/>
      <c r="AI13" s="98">
        <f>IFERROR(AH13/AD13,"-")</f>
        <v>0</v>
      </c>
      <c r="AJ13" s="99"/>
      <c r="AK13" s="99"/>
      <c r="AL13" s="99"/>
      <c r="AM13" s="100">
        <v>8</v>
      </c>
      <c r="AN13" s="101">
        <f>IF(P13=0,"",IF(AM13=0,"",(AM13/P13)))</f>
        <v>0.090909090909091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>
        <v>3</v>
      </c>
      <c r="AW13" s="107">
        <f>IF(P13=0,"",IF(AV13=0,"",(AV13/P13)))</f>
        <v>0.034090909090909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24</v>
      </c>
      <c r="BF13" s="113">
        <f>IF(P13=0,"",IF(BE13=0,"",(BE13/P13)))</f>
        <v>0.27272727272727</v>
      </c>
      <c r="BG13" s="112">
        <v>1</v>
      </c>
      <c r="BH13" s="114">
        <f>IFERROR(BG13/BE13,"-")</f>
        <v>0.041666666666667</v>
      </c>
      <c r="BI13" s="115">
        <v>3000</v>
      </c>
      <c r="BJ13" s="116">
        <f>IFERROR(BI13/BE13,"-")</f>
        <v>125</v>
      </c>
      <c r="BK13" s="117">
        <v>1</v>
      </c>
      <c r="BL13" s="117"/>
      <c r="BM13" s="117"/>
      <c r="BN13" s="119">
        <v>23</v>
      </c>
      <c r="BO13" s="120">
        <f>IF(P13=0,"",IF(BN13=0,"",(BN13/P13)))</f>
        <v>0.26136363636364</v>
      </c>
      <c r="BP13" s="121">
        <v>2</v>
      </c>
      <c r="BQ13" s="122">
        <f>IFERROR(BP13/BN13,"-")</f>
        <v>0.08695652173913</v>
      </c>
      <c r="BR13" s="123">
        <v>89000</v>
      </c>
      <c r="BS13" s="124">
        <f>IFERROR(BR13/BN13,"-")</f>
        <v>3869.5652173913</v>
      </c>
      <c r="BT13" s="125"/>
      <c r="BU13" s="125"/>
      <c r="BV13" s="125">
        <v>2</v>
      </c>
      <c r="BW13" s="126">
        <v>26</v>
      </c>
      <c r="BX13" s="127">
        <f>IF(P13=0,"",IF(BW13=0,"",(BW13/P13)))</f>
        <v>0.29545454545455</v>
      </c>
      <c r="BY13" s="128">
        <v>2</v>
      </c>
      <c r="BZ13" s="129">
        <f>IFERROR(BY13/BW13,"-")</f>
        <v>0.076923076923077</v>
      </c>
      <c r="CA13" s="130">
        <v>218000</v>
      </c>
      <c r="CB13" s="131">
        <f>IFERROR(CA13/BW13,"-")</f>
        <v>8384.6153846154</v>
      </c>
      <c r="CC13" s="132">
        <v>1</v>
      </c>
      <c r="CD13" s="132"/>
      <c r="CE13" s="132">
        <v>1</v>
      </c>
      <c r="CF13" s="133">
        <v>3</v>
      </c>
      <c r="CG13" s="134">
        <f>IF(P13=0,"",IF(CF13=0,"",(CF13/P13)))</f>
        <v>0.034090909090909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5</v>
      </c>
      <c r="CP13" s="141">
        <v>310000</v>
      </c>
      <c r="CQ13" s="141">
        <v>208000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1.5375</v>
      </c>
      <c r="B14" s="203" t="s">
        <v>84</v>
      </c>
      <c r="C14" s="203" t="s">
        <v>76</v>
      </c>
      <c r="D14" s="203" t="s">
        <v>62</v>
      </c>
      <c r="E14" s="203"/>
      <c r="F14" s="203" t="s">
        <v>63</v>
      </c>
      <c r="G14" s="203" t="s">
        <v>85</v>
      </c>
      <c r="H14" s="90" t="s">
        <v>72</v>
      </c>
      <c r="I14" s="90" t="s">
        <v>86</v>
      </c>
      <c r="J14" s="188">
        <v>80000</v>
      </c>
      <c r="K14" s="81">
        <v>18</v>
      </c>
      <c r="L14" s="81">
        <v>0</v>
      </c>
      <c r="M14" s="81">
        <v>64</v>
      </c>
      <c r="N14" s="91">
        <v>13</v>
      </c>
      <c r="O14" s="92">
        <v>0</v>
      </c>
      <c r="P14" s="93">
        <f>N14+O14</f>
        <v>13</v>
      </c>
      <c r="Q14" s="82">
        <f>IFERROR(P14/M14,"-")</f>
        <v>0.203125</v>
      </c>
      <c r="R14" s="81">
        <v>1</v>
      </c>
      <c r="S14" s="81">
        <v>9</v>
      </c>
      <c r="T14" s="82">
        <f>IFERROR(S14/(O14+P14),"-")</f>
        <v>0.69230769230769</v>
      </c>
      <c r="U14" s="182">
        <f>IFERROR(J14/SUM(P14:P15),"-")</f>
        <v>1038.961038961</v>
      </c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>
        <f>SUM(X14:X15)-SUM(J14:J15)</f>
        <v>43000</v>
      </c>
      <c r="AB14" s="85">
        <f>SUM(X14:X15)/SUM(J14:J15)</f>
        <v>1.5375</v>
      </c>
      <c r="AC14" s="79"/>
      <c r="AD14" s="94">
        <v>3</v>
      </c>
      <c r="AE14" s="95">
        <f>IF(P14=0,"",IF(AD14=0,"",(AD14/P14)))</f>
        <v>0.23076923076923</v>
      </c>
      <c r="AF14" s="94"/>
      <c r="AG14" s="96">
        <f>IFERROR(AF14/AD14,"-")</f>
        <v>0</v>
      </c>
      <c r="AH14" s="97"/>
      <c r="AI14" s="98">
        <f>IFERROR(AH14/AD14,"-")</f>
        <v>0</v>
      </c>
      <c r="AJ14" s="99"/>
      <c r="AK14" s="99"/>
      <c r="AL14" s="99"/>
      <c r="AM14" s="100">
        <v>6</v>
      </c>
      <c r="AN14" s="101">
        <f>IF(P14=0,"",IF(AM14=0,"",(AM14/P14)))</f>
        <v>0.46153846153846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>
        <v>1</v>
      </c>
      <c r="AW14" s="107">
        <f>IF(P14=0,"",IF(AV14=0,"",(AV14/P14)))</f>
        <v>0.076923076923077</v>
      </c>
      <c r="AX14" s="106"/>
      <c r="AY14" s="108">
        <f>IFERROR(AX14/AV14,"-")</f>
        <v>0</v>
      </c>
      <c r="AZ14" s="109"/>
      <c r="BA14" s="110">
        <f>IFERROR(AZ14/AV14,"-")</f>
        <v>0</v>
      </c>
      <c r="BB14" s="111"/>
      <c r="BC14" s="111"/>
      <c r="BD14" s="111"/>
      <c r="BE14" s="112">
        <v>1</v>
      </c>
      <c r="BF14" s="113">
        <f>IF(P14=0,"",IF(BE14=0,"",(BE14/P14)))</f>
        <v>0.076923076923077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1</v>
      </c>
      <c r="BO14" s="120">
        <f>IF(P14=0,"",IF(BN14=0,"",(BN14/P14)))</f>
        <v>0.076923076923077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1</v>
      </c>
      <c r="BX14" s="127">
        <f>IF(P14=0,"",IF(BW14=0,"",(BW14/P14)))</f>
        <v>0.076923076923077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87</v>
      </c>
      <c r="C15" s="203"/>
      <c r="D15" s="203"/>
      <c r="E15" s="203"/>
      <c r="F15" s="203" t="s">
        <v>68</v>
      </c>
      <c r="G15" s="203"/>
      <c r="H15" s="90"/>
      <c r="I15" s="90"/>
      <c r="J15" s="188"/>
      <c r="K15" s="81">
        <v>199</v>
      </c>
      <c r="L15" s="81">
        <v>138</v>
      </c>
      <c r="M15" s="81">
        <v>17</v>
      </c>
      <c r="N15" s="91">
        <v>61</v>
      </c>
      <c r="O15" s="92">
        <v>3</v>
      </c>
      <c r="P15" s="93">
        <f>N15+O15</f>
        <v>64</v>
      </c>
      <c r="Q15" s="82">
        <f>IFERROR(P15/M15,"-")</f>
        <v>3.7647058823529</v>
      </c>
      <c r="R15" s="81">
        <v>15</v>
      </c>
      <c r="S15" s="81">
        <v>10</v>
      </c>
      <c r="T15" s="82">
        <f>IFERROR(S15/(O15+P15),"-")</f>
        <v>0.14925373134328</v>
      </c>
      <c r="U15" s="182"/>
      <c r="V15" s="84">
        <v>7</v>
      </c>
      <c r="W15" s="82">
        <f>IF(P15=0,"-",V15/P15)</f>
        <v>0.109375</v>
      </c>
      <c r="X15" s="186">
        <v>123000</v>
      </c>
      <c r="Y15" s="187">
        <f>IFERROR(X15/P15,"-")</f>
        <v>1921.875</v>
      </c>
      <c r="Z15" s="187">
        <f>IFERROR(X15/V15,"-")</f>
        <v>17571.428571429</v>
      </c>
      <c r="AA15" s="188"/>
      <c r="AB15" s="85"/>
      <c r="AC15" s="79"/>
      <c r="AD15" s="94">
        <v>2</v>
      </c>
      <c r="AE15" s="95">
        <f>IF(P15=0,"",IF(AD15=0,"",(AD15/P15)))</f>
        <v>0.03125</v>
      </c>
      <c r="AF15" s="94"/>
      <c r="AG15" s="96">
        <f>IFERROR(AF15/AD15,"-")</f>
        <v>0</v>
      </c>
      <c r="AH15" s="97"/>
      <c r="AI15" s="98">
        <f>IFERROR(AH15/AD15,"-")</f>
        <v>0</v>
      </c>
      <c r="AJ15" s="99"/>
      <c r="AK15" s="99"/>
      <c r="AL15" s="99"/>
      <c r="AM15" s="100">
        <v>11</v>
      </c>
      <c r="AN15" s="101">
        <f>IF(P15=0,"",IF(AM15=0,"",(AM15/P15)))</f>
        <v>0.171875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>
        <v>15</v>
      </c>
      <c r="AW15" s="107">
        <f>IF(P15=0,"",IF(AV15=0,"",(AV15/P15)))</f>
        <v>0.234375</v>
      </c>
      <c r="AX15" s="106"/>
      <c r="AY15" s="108">
        <f>IFERROR(AX15/AV15,"-")</f>
        <v>0</v>
      </c>
      <c r="AZ15" s="109"/>
      <c r="BA15" s="110">
        <f>IFERROR(AZ15/AV15,"-")</f>
        <v>0</v>
      </c>
      <c r="BB15" s="111"/>
      <c r="BC15" s="111"/>
      <c r="BD15" s="111"/>
      <c r="BE15" s="112">
        <v>22</v>
      </c>
      <c r="BF15" s="113">
        <f>IF(P15=0,"",IF(BE15=0,"",(BE15/P15)))</f>
        <v>0.34375</v>
      </c>
      <c r="BG15" s="112">
        <v>3</v>
      </c>
      <c r="BH15" s="114">
        <f>IFERROR(BG15/BE15,"-")</f>
        <v>0.13636363636364</v>
      </c>
      <c r="BI15" s="115">
        <v>77000</v>
      </c>
      <c r="BJ15" s="116">
        <f>IFERROR(BI15/BE15,"-")</f>
        <v>3500</v>
      </c>
      <c r="BK15" s="117">
        <v>1</v>
      </c>
      <c r="BL15" s="117"/>
      <c r="BM15" s="117">
        <v>2</v>
      </c>
      <c r="BN15" s="119">
        <v>7</v>
      </c>
      <c r="BO15" s="120">
        <f>IF(P15=0,"",IF(BN15=0,"",(BN15/P15)))</f>
        <v>0.109375</v>
      </c>
      <c r="BP15" s="121">
        <v>1</v>
      </c>
      <c r="BQ15" s="122">
        <f>IFERROR(BP15/BN15,"-")</f>
        <v>0.14285714285714</v>
      </c>
      <c r="BR15" s="123">
        <v>30000</v>
      </c>
      <c r="BS15" s="124">
        <f>IFERROR(BR15/BN15,"-")</f>
        <v>4285.7142857143</v>
      </c>
      <c r="BT15" s="125"/>
      <c r="BU15" s="125"/>
      <c r="BV15" s="125">
        <v>1</v>
      </c>
      <c r="BW15" s="126">
        <v>5</v>
      </c>
      <c r="BX15" s="127">
        <f>IF(P15=0,"",IF(BW15=0,"",(BW15/P15)))</f>
        <v>0.078125</v>
      </c>
      <c r="BY15" s="128">
        <v>2</v>
      </c>
      <c r="BZ15" s="129">
        <f>IFERROR(BY15/BW15,"-")</f>
        <v>0.4</v>
      </c>
      <c r="CA15" s="130">
        <v>11000</v>
      </c>
      <c r="CB15" s="131">
        <f>IFERROR(CA15/BW15,"-")</f>
        <v>2200</v>
      </c>
      <c r="CC15" s="132">
        <v>1</v>
      </c>
      <c r="CD15" s="132">
        <v>1</v>
      </c>
      <c r="CE15" s="132"/>
      <c r="CF15" s="133">
        <v>2</v>
      </c>
      <c r="CG15" s="134">
        <f>IF(P15=0,"",IF(CF15=0,"",(CF15/P15)))</f>
        <v>0.03125</v>
      </c>
      <c r="CH15" s="135">
        <v>1</v>
      </c>
      <c r="CI15" s="136">
        <f>IFERROR(CH15/CF15,"-")</f>
        <v>0.5</v>
      </c>
      <c r="CJ15" s="137">
        <v>5000</v>
      </c>
      <c r="CK15" s="138">
        <f>IFERROR(CJ15/CF15,"-")</f>
        <v>2500</v>
      </c>
      <c r="CL15" s="139">
        <v>1</v>
      </c>
      <c r="CM15" s="139"/>
      <c r="CN15" s="139"/>
      <c r="CO15" s="140">
        <v>7</v>
      </c>
      <c r="CP15" s="141">
        <v>123000</v>
      </c>
      <c r="CQ15" s="141">
        <v>58000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30"/>
      <c r="B16" s="87"/>
      <c r="C16" s="88"/>
      <c r="D16" s="88"/>
      <c r="E16" s="88"/>
      <c r="F16" s="89"/>
      <c r="G16" s="90"/>
      <c r="H16" s="90"/>
      <c r="I16" s="90"/>
      <c r="J16" s="192"/>
      <c r="K16" s="34"/>
      <c r="L16" s="34"/>
      <c r="M16" s="31"/>
      <c r="N16" s="23"/>
      <c r="O16" s="23"/>
      <c r="P16" s="23"/>
      <c r="Q16" s="33"/>
      <c r="R16" s="32"/>
      <c r="S16" s="23"/>
      <c r="T16" s="32"/>
      <c r="U16" s="183"/>
      <c r="V16" s="25"/>
      <c r="W16" s="25"/>
      <c r="X16" s="189"/>
      <c r="Y16" s="189"/>
      <c r="Z16" s="189"/>
      <c r="AA16" s="189"/>
      <c r="AB16" s="33"/>
      <c r="AC16" s="59"/>
      <c r="AD16" s="63"/>
      <c r="AE16" s="64"/>
      <c r="AF16" s="63"/>
      <c r="AG16" s="67"/>
      <c r="AH16" s="68"/>
      <c r="AI16" s="69"/>
      <c r="AJ16" s="70"/>
      <c r="AK16" s="70"/>
      <c r="AL16" s="70"/>
      <c r="AM16" s="63"/>
      <c r="AN16" s="64"/>
      <c r="AO16" s="63"/>
      <c r="AP16" s="67"/>
      <c r="AQ16" s="68"/>
      <c r="AR16" s="69"/>
      <c r="AS16" s="70"/>
      <c r="AT16" s="70"/>
      <c r="AU16" s="70"/>
      <c r="AV16" s="63"/>
      <c r="AW16" s="64"/>
      <c r="AX16" s="63"/>
      <c r="AY16" s="67"/>
      <c r="AZ16" s="68"/>
      <c r="BA16" s="69"/>
      <c r="BB16" s="70"/>
      <c r="BC16" s="70"/>
      <c r="BD16" s="70"/>
      <c r="BE16" s="63"/>
      <c r="BF16" s="64"/>
      <c r="BG16" s="63"/>
      <c r="BH16" s="67"/>
      <c r="BI16" s="68"/>
      <c r="BJ16" s="69"/>
      <c r="BK16" s="70"/>
      <c r="BL16" s="70"/>
      <c r="BM16" s="70"/>
      <c r="BN16" s="65"/>
      <c r="BO16" s="66"/>
      <c r="BP16" s="63"/>
      <c r="BQ16" s="67"/>
      <c r="BR16" s="68"/>
      <c r="BS16" s="69"/>
      <c r="BT16" s="70"/>
      <c r="BU16" s="70"/>
      <c r="BV16" s="70"/>
      <c r="BW16" s="65"/>
      <c r="BX16" s="66"/>
      <c r="BY16" s="63"/>
      <c r="BZ16" s="67"/>
      <c r="CA16" s="68"/>
      <c r="CB16" s="69"/>
      <c r="CC16" s="70"/>
      <c r="CD16" s="70"/>
      <c r="CE16" s="70"/>
      <c r="CF16" s="65"/>
      <c r="CG16" s="66"/>
      <c r="CH16" s="63"/>
      <c r="CI16" s="67"/>
      <c r="CJ16" s="68"/>
      <c r="CK16" s="69"/>
      <c r="CL16" s="70"/>
      <c r="CM16" s="70"/>
      <c r="CN16" s="70"/>
      <c r="CO16" s="71"/>
      <c r="CP16" s="68"/>
      <c r="CQ16" s="68"/>
      <c r="CR16" s="68"/>
      <c r="CS16" s="72"/>
    </row>
    <row r="17" spans="1:98">
      <c r="A17" s="30"/>
      <c r="B17" s="37"/>
      <c r="C17" s="21"/>
      <c r="D17" s="21"/>
      <c r="E17" s="21"/>
      <c r="F17" s="22"/>
      <c r="G17" s="36"/>
      <c r="H17" s="36"/>
      <c r="I17" s="75"/>
      <c r="J17" s="193"/>
      <c r="K17" s="34"/>
      <c r="L17" s="34"/>
      <c r="M17" s="31"/>
      <c r="N17" s="23"/>
      <c r="O17" s="23"/>
      <c r="P17" s="23"/>
      <c r="Q17" s="33"/>
      <c r="R17" s="32"/>
      <c r="S17" s="23"/>
      <c r="T17" s="32"/>
      <c r="U17" s="183"/>
      <c r="V17" s="25"/>
      <c r="W17" s="25"/>
      <c r="X17" s="189"/>
      <c r="Y17" s="189"/>
      <c r="Z17" s="189"/>
      <c r="AA17" s="189"/>
      <c r="AB17" s="33"/>
      <c r="AC17" s="61"/>
      <c r="AD17" s="63"/>
      <c r="AE17" s="64"/>
      <c r="AF17" s="63"/>
      <c r="AG17" s="67"/>
      <c r="AH17" s="68"/>
      <c r="AI17" s="69"/>
      <c r="AJ17" s="70"/>
      <c r="AK17" s="70"/>
      <c r="AL17" s="70"/>
      <c r="AM17" s="63"/>
      <c r="AN17" s="64"/>
      <c r="AO17" s="63"/>
      <c r="AP17" s="67"/>
      <c r="AQ17" s="68"/>
      <c r="AR17" s="69"/>
      <c r="AS17" s="70"/>
      <c r="AT17" s="70"/>
      <c r="AU17" s="70"/>
      <c r="AV17" s="63"/>
      <c r="AW17" s="64"/>
      <c r="AX17" s="63"/>
      <c r="AY17" s="67"/>
      <c r="AZ17" s="68"/>
      <c r="BA17" s="69"/>
      <c r="BB17" s="70"/>
      <c r="BC17" s="70"/>
      <c r="BD17" s="70"/>
      <c r="BE17" s="63"/>
      <c r="BF17" s="64"/>
      <c r="BG17" s="63"/>
      <c r="BH17" s="67"/>
      <c r="BI17" s="68"/>
      <c r="BJ17" s="69"/>
      <c r="BK17" s="70"/>
      <c r="BL17" s="70"/>
      <c r="BM17" s="70"/>
      <c r="BN17" s="65"/>
      <c r="BO17" s="66"/>
      <c r="BP17" s="63"/>
      <c r="BQ17" s="67"/>
      <c r="BR17" s="68"/>
      <c r="BS17" s="69"/>
      <c r="BT17" s="70"/>
      <c r="BU17" s="70"/>
      <c r="BV17" s="70"/>
      <c r="BW17" s="65"/>
      <c r="BX17" s="66"/>
      <c r="BY17" s="63"/>
      <c r="BZ17" s="67"/>
      <c r="CA17" s="68"/>
      <c r="CB17" s="69"/>
      <c r="CC17" s="70"/>
      <c r="CD17" s="70"/>
      <c r="CE17" s="70"/>
      <c r="CF17" s="65"/>
      <c r="CG17" s="66"/>
      <c r="CH17" s="63"/>
      <c r="CI17" s="67"/>
      <c r="CJ17" s="68"/>
      <c r="CK17" s="69"/>
      <c r="CL17" s="70"/>
      <c r="CM17" s="70"/>
      <c r="CN17" s="70"/>
      <c r="CO17" s="71"/>
      <c r="CP17" s="68"/>
      <c r="CQ17" s="68"/>
      <c r="CR17" s="68"/>
      <c r="CS17" s="72"/>
    </row>
    <row r="18" spans="1:98">
      <c r="A18" s="19">
        <f>AB18</f>
        <v>2.0897435897436</v>
      </c>
      <c r="B18" s="39"/>
      <c r="C18" s="39"/>
      <c r="D18" s="39"/>
      <c r="E18" s="39"/>
      <c r="F18" s="39"/>
      <c r="G18" s="40" t="s">
        <v>88</v>
      </c>
      <c r="H18" s="40"/>
      <c r="I18" s="40"/>
      <c r="J18" s="190">
        <f>SUM(J6:J17)</f>
        <v>390000</v>
      </c>
      <c r="K18" s="41">
        <f>SUM(K6:K17)</f>
        <v>1128</v>
      </c>
      <c r="L18" s="41">
        <f>SUM(L6:L17)</f>
        <v>766</v>
      </c>
      <c r="M18" s="41">
        <f>SUM(M6:M17)</f>
        <v>767</v>
      </c>
      <c r="N18" s="41">
        <f>SUM(N6:N17)</f>
        <v>361</v>
      </c>
      <c r="O18" s="41">
        <f>SUM(O6:O17)</f>
        <v>14</v>
      </c>
      <c r="P18" s="41">
        <f>SUM(P6:P17)</f>
        <v>375</v>
      </c>
      <c r="Q18" s="42">
        <f>IFERROR(P18/M18,"-")</f>
        <v>0.48891786179922</v>
      </c>
      <c r="R18" s="78">
        <f>SUM(R6:R17)</f>
        <v>52</v>
      </c>
      <c r="S18" s="78">
        <f>SUM(S6:S17)</f>
        <v>62</v>
      </c>
      <c r="T18" s="42">
        <f>IFERROR(R18/P18,"-")</f>
        <v>0.13866666666667</v>
      </c>
      <c r="U18" s="184">
        <f>IFERROR(J18/P18,"-")</f>
        <v>1040</v>
      </c>
      <c r="V18" s="44">
        <f>SUM(V6:V17)</f>
        <v>24</v>
      </c>
      <c r="W18" s="42">
        <f>IFERROR(V18/P18,"-")</f>
        <v>0.064</v>
      </c>
      <c r="X18" s="190">
        <f>SUM(X6:X17)</f>
        <v>815000</v>
      </c>
      <c r="Y18" s="190">
        <f>IFERROR(X18/P18,"-")</f>
        <v>2173.3333333333</v>
      </c>
      <c r="Z18" s="190">
        <f>IFERROR(X18/V18,"-")</f>
        <v>33958.333333333</v>
      </c>
      <c r="AA18" s="190">
        <f>X18-J18</f>
        <v>425000</v>
      </c>
      <c r="AB18" s="47">
        <f>X18/J18</f>
        <v>2.0897435897436</v>
      </c>
      <c r="AC18" s="60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