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<sst xmlns="http://schemas.openxmlformats.org/spreadsheetml/2006/main" uniqueCount="95">
  <si>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</si>
  <si>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</si>
  <si>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</si>
  <si>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</si>
  <si>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</si>
  <si>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</si>
  <si>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</si>
  <si>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</si>
  <si>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</si>
  <si>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</si>
  <si>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</si>
  <si>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</si>
  <si>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</si>
  <si>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</si>
  <si>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</si>
  <si>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</si>
  <si>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</si>
  <si>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</si>
  <si>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</si>
  <si>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</si>
  <si>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</si>
  <si>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</si>
  <si>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</si>
  <si>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</si>
  <si>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</si>
  <si>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02月</t>
  </si>
  <si>
    <t>りんご</t>
  </si>
  <si>
    <t>最終更新日</t>
  </si>
  <si>
    <t>05月28日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</si>
  <si>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</si>
  <si>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</si>
  <si>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</si>
  <si>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</si>
  <si>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</si>
  <si>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</si>
  <si>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</si>
  <si>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</si>
  <si>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</si>
  <si>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</si>
  <si>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</si>
  <si>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</si>
  <si>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</si>
  <si>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</si>
  <si>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</si>
  <si>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</si>
  <si>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</si>
  <si>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</si>
  <si>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</si>
  <si>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</si>
  <si>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</si>
  <si>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</si>
  <si>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</si>
  <si>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</si>
  <si>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</si>
  <si>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</si>
  <si>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</si>
  <si>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</si>
  <si>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</si>
  <si>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</si>
  <si>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</si>
  <si>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</si>
  <si>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ze015</t>
  </si>
  <si>
    <t>コアマガジン</t>
  </si>
  <si>
    <t>5P元祖</t>
  </si>
  <si>
    <t>TOP</t>
  </si>
  <si>
    <t>実話BUNKA超タブー</t>
  </si>
  <si>
    <t>1C5P</t>
  </si>
  <si>
    <t>2月01日(月)</t>
  </si>
  <si>
    <t>ze016</t>
  </si>
  <si>
    <t>空電</t>
  </si>
  <si>
    <t>ze017</t>
  </si>
  <si>
    <t>大洋図書</t>
  </si>
  <si>
    <t>2Pスポーツ新聞_v01_りんご(栗山絵麻さん)</t>
  </si>
  <si>
    <t>実話ナックルズGOLD ドキュメント</t>
  </si>
  <si>
    <t>4C2P</t>
  </si>
  <si>
    <t>2月08日(月)</t>
  </si>
  <si>
    <t>ze018</t>
  </si>
  <si>
    <t>ze019</t>
  </si>
  <si>
    <t>一水社</t>
  </si>
  <si>
    <t>1P記事(栗山絵麻さん）</t>
  </si>
  <si>
    <t>50代からの男のゴラク</t>
  </si>
  <si>
    <t>表4　4C1P</t>
  </si>
  <si>
    <t>2月27日(土)</t>
  </si>
  <si>
    <t>ze020</t>
  </si>
  <si>
    <t>雑誌 TOTAL</t>
  </si>
  <si>
    <t>●DVD 広告</t>
  </si>
  <si>
    <t>ap003</t>
  </si>
  <si>
    <t>楽楽出版</t>
  </si>
  <si>
    <t>DVDパス_空電説明_りんご</t>
  </si>
  <si>
    <t>毎月売</t>
  </si>
  <si>
    <t>EXCITING MAX!SPECIAL</t>
  </si>
  <si>
    <t>DVD袋裏1C+DVDコンテンツ枠</t>
  </si>
  <si>
    <t>2月13日(土)</t>
  </si>
  <si>
    <t>ap004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</si>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</sst>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245000</v>
      </c>
      <c r="E6" s="81">
        <v>166</v>
      </c>
      <c r="F6" s="81">
        <v>96</v>
      </c>
      <c r="G6" s="81">
        <v>253</v>
      </c>
      <c r="H6" s="91">
        <v>57</v>
      </c>
      <c r="I6" s="92">
        <v>0</v>
      </c>
      <c r="J6" s="145">
        <f>H6+I6</f>
        <v>57</v>
      </c>
      <c r="K6" s="82">
        <f>IFERROR(J6/G6,"-")</f>
        <v>0.22529644268775</v>
      </c>
      <c r="L6" s="81">
        <v>5</v>
      </c>
      <c r="M6" s="81">
        <v>11</v>
      </c>
      <c r="N6" s="82">
        <f>IFERROR(L6/J6,"-")</f>
        <v>0.087719298245614</v>
      </c>
      <c r="O6" s="83">
        <f>IFERROR(D6/J6,"-")</f>
        <v>4298.2456140351</v>
      </c>
      <c r="P6" s="84">
        <v>13</v>
      </c>
      <c r="Q6" s="82">
        <f>IFERROR(P6/J6,"-")</f>
        <v>0.2280701754386</v>
      </c>
      <c r="R6" s="200">
        <v>236000</v>
      </c>
      <c r="S6" s="201">
        <f>IFERROR(R6/J6,"-")</f>
        <v>4140.350877193</v>
      </c>
      <c r="T6" s="201">
        <f>IFERROR(R6/P6,"-")</f>
        <v>18153.846153846</v>
      </c>
      <c r="U6" s="195">
        <f>IFERROR(R6-D6,"-")</f>
        <v>-9000</v>
      </c>
      <c r="V6" s="85">
        <f>R6/D6</f>
        <v>0.96326530612245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185000</v>
      </c>
      <c r="E7" s="81">
        <v>383</v>
      </c>
      <c r="F7" s="81">
        <v>183</v>
      </c>
      <c r="G7" s="81">
        <v>500</v>
      </c>
      <c r="H7" s="91">
        <v>127</v>
      </c>
      <c r="I7" s="92">
        <v>4</v>
      </c>
      <c r="J7" s="145">
        <f>H7+I7</f>
        <v>131</v>
      </c>
      <c r="K7" s="82">
        <f>IFERROR(J7/G7,"-")</f>
        <v>0.262</v>
      </c>
      <c r="L7" s="81">
        <v>7</v>
      </c>
      <c r="M7" s="81">
        <v>32</v>
      </c>
      <c r="N7" s="82">
        <f>IFERROR(L7/J7,"-")</f>
        <v>0.053435114503817</v>
      </c>
      <c r="O7" s="83">
        <f>IFERROR(D7/J7,"-")</f>
        <v>1412.213740458</v>
      </c>
      <c r="P7" s="84">
        <v>7</v>
      </c>
      <c r="Q7" s="82">
        <f>IFERROR(P7/J7,"-")</f>
        <v>0.053435114503817</v>
      </c>
      <c r="R7" s="200">
        <v>1781000</v>
      </c>
      <c r="S7" s="201">
        <f>IFERROR(R7/J7,"-")</f>
        <v>13595.419847328</v>
      </c>
      <c r="T7" s="201">
        <f>IFERROR(R7/P7,"-")</f>
        <v>254428.57142857</v>
      </c>
      <c r="U7" s="195">
        <f>IFERROR(R7-D7,"-")</f>
        <v>1596000</v>
      </c>
      <c r="V7" s="85">
        <f>R7/D7</f>
        <v>9.627027027027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430000</v>
      </c>
      <c r="E10" s="41">
        <f>SUM(E6:E8)</f>
        <v>549</v>
      </c>
      <c r="F10" s="41">
        <f>SUM(F6:F8)</f>
        <v>279</v>
      </c>
      <c r="G10" s="41">
        <f>SUM(G6:G8)</f>
        <v>753</v>
      </c>
      <c r="H10" s="41">
        <f>SUM(H6:H8)</f>
        <v>184</v>
      </c>
      <c r="I10" s="41">
        <f>SUM(I6:I8)</f>
        <v>4</v>
      </c>
      <c r="J10" s="41">
        <f>SUM(J6:J8)</f>
        <v>188</v>
      </c>
      <c r="K10" s="42">
        <f>IFERROR(J10/G10,"-")</f>
        <v>0.24966799468792</v>
      </c>
      <c r="L10" s="78">
        <f>SUM(L6:L8)</f>
        <v>12</v>
      </c>
      <c r="M10" s="78">
        <f>SUM(M6:M8)</f>
        <v>43</v>
      </c>
      <c r="N10" s="42">
        <f>IFERROR(L10/J10,"-")</f>
        <v>0.063829787234043</v>
      </c>
      <c r="O10" s="43">
        <f>IFERROR(D10/J10,"-")</f>
        <v>2287.2340425532</v>
      </c>
      <c r="P10" s="44">
        <f>SUM(P6:P8)</f>
        <v>20</v>
      </c>
      <c r="Q10" s="42">
        <f>IFERROR(P10/J10,"-")</f>
        <v>0.1063829787234</v>
      </c>
      <c r="R10" s="45">
        <f>SUM(R6:R8)</f>
        <v>2017000</v>
      </c>
      <c r="S10" s="45">
        <f>IFERROR(R10/J10,"-")</f>
        <v>10728.723404255</v>
      </c>
      <c r="T10" s="45">
        <f>IFERROR(R10/P10,"-")</f>
        <v>100850</v>
      </c>
      <c r="U10" s="46">
        <f>SUM(U6:U8)</f>
        <v>1587000</v>
      </c>
      <c r="V10" s="47">
        <f>IFERROR(R10/D10,"-")</f>
        <v>4.6906976744186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1.9846153846154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65000</v>
      </c>
      <c r="K6" s="81">
        <v>4</v>
      </c>
      <c r="L6" s="81">
        <v>0</v>
      </c>
      <c r="M6" s="81">
        <v>23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IFERROR(J6/SUM(P6:P7),"-")</f>
        <v>2708.3333333333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64000</v>
      </c>
      <c r="AB6" s="85">
        <f>SUM(X6:X7)/SUM(J6:J7)</f>
        <v>1.9846153846154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85</v>
      </c>
      <c r="L7" s="81">
        <v>56</v>
      </c>
      <c r="M7" s="81">
        <v>90</v>
      </c>
      <c r="N7" s="91">
        <v>24</v>
      </c>
      <c r="O7" s="92">
        <v>0</v>
      </c>
      <c r="P7" s="93">
        <f>N7+O7</f>
        <v>24</v>
      </c>
      <c r="Q7" s="82">
        <f>IFERROR(P7/M7,"-")</f>
        <v>0.26666666666667</v>
      </c>
      <c r="R7" s="81">
        <v>2</v>
      </c>
      <c r="S7" s="81">
        <v>5</v>
      </c>
      <c r="T7" s="82">
        <f>IFERROR(S7/(O7+P7),"-")</f>
        <v>0.20833333333333</v>
      </c>
      <c r="U7" s="182"/>
      <c r="V7" s="84">
        <v>8</v>
      </c>
      <c r="W7" s="82">
        <f>IF(P7=0,"-",V7/P7)</f>
        <v>0.33333333333333</v>
      </c>
      <c r="X7" s="186">
        <v>129000</v>
      </c>
      <c r="Y7" s="187">
        <f>IFERROR(X7/P7,"-")</f>
        <v>5375</v>
      </c>
      <c r="Z7" s="187">
        <f>IFERROR(X7/V7,"-")</f>
        <v>16125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0.125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0.083333333333333</v>
      </c>
      <c r="AX7" s="106">
        <v>1</v>
      </c>
      <c r="AY7" s="108">
        <f>IFERROR(AX7/AV7,"-")</f>
        <v>0.5</v>
      </c>
      <c r="AZ7" s="109">
        <v>12000</v>
      </c>
      <c r="BA7" s="110">
        <f>IFERROR(AZ7/AV7,"-")</f>
        <v>6000</v>
      </c>
      <c r="BB7" s="111"/>
      <c r="BC7" s="111"/>
      <c r="BD7" s="111">
        <v>1</v>
      </c>
      <c r="BE7" s="112">
        <v>6</v>
      </c>
      <c r="BF7" s="113">
        <f>IF(P7=0,"",IF(BE7=0,"",(BE7/P7)))</f>
        <v>0.25</v>
      </c>
      <c r="BG7" s="112">
        <v>4</v>
      </c>
      <c r="BH7" s="114">
        <f>IFERROR(BG7/BE7,"-")</f>
        <v>0.66666666666667</v>
      </c>
      <c r="BI7" s="115">
        <v>10000</v>
      </c>
      <c r="BJ7" s="116">
        <f>IFERROR(BI7/BE7,"-")</f>
        <v>1666.6666666667</v>
      </c>
      <c r="BK7" s="117">
        <v>4</v>
      </c>
      <c r="BL7" s="117"/>
      <c r="BM7" s="117"/>
      <c r="BN7" s="119">
        <v>7</v>
      </c>
      <c r="BO7" s="120">
        <f>IF(P7=0,"",IF(BN7=0,"",(BN7/P7)))</f>
        <v>0.29166666666667</v>
      </c>
      <c r="BP7" s="121">
        <v>1</v>
      </c>
      <c r="BQ7" s="122">
        <f>IFERROR(BP7/BN7,"-")</f>
        <v>0.14285714285714</v>
      </c>
      <c r="BR7" s="123">
        <v>3000</v>
      </c>
      <c r="BS7" s="124">
        <f>IFERROR(BR7/BN7,"-")</f>
        <v>428.57142857143</v>
      </c>
      <c r="BT7" s="125">
        <v>1</v>
      </c>
      <c r="BU7" s="125"/>
      <c r="BV7" s="125"/>
      <c r="BW7" s="126">
        <v>3</v>
      </c>
      <c r="BX7" s="127">
        <f>IF(P7=0,"",IF(BW7=0,"",(BW7/P7)))</f>
        <v>0.125</v>
      </c>
      <c r="BY7" s="128">
        <v>1</v>
      </c>
      <c r="BZ7" s="129">
        <f>IFERROR(BY7/BW7,"-")</f>
        <v>0.33333333333333</v>
      </c>
      <c r="CA7" s="130">
        <v>6000</v>
      </c>
      <c r="CB7" s="131">
        <f>IFERROR(CA7/BW7,"-")</f>
        <v>2000</v>
      </c>
      <c r="CC7" s="132">
        <v>1</v>
      </c>
      <c r="CD7" s="132"/>
      <c r="CE7" s="132"/>
      <c r="CF7" s="133">
        <v>3</v>
      </c>
      <c r="CG7" s="134">
        <f>IF(P7=0,"",IF(CF7=0,"",(CF7/P7)))</f>
        <v>0.125</v>
      </c>
      <c r="CH7" s="135">
        <v>1</v>
      </c>
      <c r="CI7" s="136">
        <f>IFERROR(CH7/CF7,"-")</f>
        <v>0.33333333333333</v>
      </c>
      <c r="CJ7" s="137">
        <v>98000</v>
      </c>
      <c r="CK7" s="138">
        <f>IFERROR(CJ7/CF7,"-")</f>
        <v>32666.666666667</v>
      </c>
      <c r="CL7" s="139"/>
      <c r="CM7" s="139"/>
      <c r="CN7" s="139">
        <v>1</v>
      </c>
      <c r="CO7" s="140">
        <v>8</v>
      </c>
      <c r="CP7" s="141">
        <v>129000</v>
      </c>
      <c r="CQ7" s="141">
        <v>98000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1.0352941176471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85000</v>
      </c>
      <c r="K8" s="81">
        <v>4</v>
      </c>
      <c r="L8" s="81">
        <v>0</v>
      </c>
      <c r="M8" s="81">
        <v>19</v>
      </c>
      <c r="N8" s="91">
        <v>3</v>
      </c>
      <c r="O8" s="92">
        <v>0</v>
      </c>
      <c r="P8" s="93">
        <f>N8+O8</f>
        <v>3</v>
      </c>
      <c r="Q8" s="82">
        <f>IFERROR(P8/M8,"-")</f>
        <v>0.15789473684211</v>
      </c>
      <c r="R8" s="81">
        <v>0</v>
      </c>
      <c r="S8" s="81">
        <v>1</v>
      </c>
      <c r="T8" s="82">
        <f>IFERROR(S8/(O8+P8),"-")</f>
        <v>0.33333333333333</v>
      </c>
      <c r="U8" s="182">
        <f>IFERROR(J8/SUM(P8:P9),"-")</f>
        <v>7083.3333333333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3000</v>
      </c>
      <c r="AB8" s="85">
        <f>SUM(X8:X9)/SUM(J8:J9)</f>
        <v>1.0352941176471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2</v>
      </c>
      <c r="BO8" s="120">
        <f>IF(P8=0,"",IF(BN8=0,"",(BN8/P8)))</f>
        <v>0.66666666666667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0.33333333333333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24</v>
      </c>
      <c r="L9" s="81">
        <v>21</v>
      </c>
      <c r="M9" s="81">
        <v>12</v>
      </c>
      <c r="N9" s="91">
        <v>9</v>
      </c>
      <c r="O9" s="92">
        <v>0</v>
      </c>
      <c r="P9" s="93">
        <f>N9+O9</f>
        <v>9</v>
      </c>
      <c r="Q9" s="82">
        <f>IFERROR(P9/M9,"-")</f>
        <v>0.75</v>
      </c>
      <c r="R9" s="81">
        <v>0</v>
      </c>
      <c r="S9" s="81">
        <v>2</v>
      </c>
      <c r="T9" s="82">
        <f>IFERROR(S9/(O9+P9),"-")</f>
        <v>0.22222222222222</v>
      </c>
      <c r="U9" s="182"/>
      <c r="V9" s="84">
        <v>2</v>
      </c>
      <c r="W9" s="82">
        <f>IF(P9=0,"-",V9/P9)</f>
        <v>0.22222222222222</v>
      </c>
      <c r="X9" s="186">
        <v>88000</v>
      </c>
      <c r="Y9" s="187">
        <f>IFERROR(X9/P9,"-")</f>
        <v>9777.7777777778</v>
      </c>
      <c r="Z9" s="187">
        <f>IFERROR(X9/V9,"-")</f>
        <v>44000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0.11111111111111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0.33333333333333</v>
      </c>
      <c r="BG9" s="112">
        <v>1</v>
      </c>
      <c r="BH9" s="114">
        <f>IFERROR(BG9/BE9,"-")</f>
        <v>0.33333333333333</v>
      </c>
      <c r="BI9" s="115">
        <v>3000</v>
      </c>
      <c r="BJ9" s="116">
        <f>IFERROR(BI9/BE9,"-")</f>
        <v>1000</v>
      </c>
      <c r="BK9" s="117">
        <v>1</v>
      </c>
      <c r="BL9" s="117"/>
      <c r="BM9" s="117"/>
      <c r="BN9" s="119">
        <v>3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0.11111111111111</v>
      </c>
      <c r="BY9" s="128">
        <v>1</v>
      </c>
      <c r="BZ9" s="129">
        <f>IFERROR(BY9/BW9,"-")</f>
        <v>1</v>
      </c>
      <c r="CA9" s="130">
        <v>85000</v>
      </c>
      <c r="CB9" s="131">
        <f>IFERROR(CA9/BW9,"-")</f>
        <v>85000</v>
      </c>
      <c r="CC9" s="132"/>
      <c r="CD9" s="132"/>
      <c r="CE9" s="132">
        <v>1</v>
      </c>
      <c r="CF9" s="133">
        <v>1</v>
      </c>
      <c r="CG9" s="134">
        <f>IF(P9=0,"",IF(CF9=0,"",(CF9/P9)))</f>
        <v>0.11111111111111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2</v>
      </c>
      <c r="CP9" s="141">
        <v>88000</v>
      </c>
      <c r="CQ9" s="141">
        <v>85000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0.2</v>
      </c>
      <c r="B10" s="203" t="s">
        <v>77</v>
      </c>
      <c r="C10" s="203" t="s">
        <v>78</v>
      </c>
      <c r="D10" s="203" t="s">
        <v>79</v>
      </c>
      <c r="E10" s="203"/>
      <c r="F10" s="203" t="s">
        <v>64</v>
      </c>
      <c r="G10" s="203" t="s">
        <v>80</v>
      </c>
      <c r="H10" s="90" t="s">
        <v>81</v>
      </c>
      <c r="I10" s="204" t="s">
        <v>82</v>
      </c>
      <c r="J10" s="188">
        <v>95000</v>
      </c>
      <c r="K10" s="81">
        <v>21</v>
      </c>
      <c r="L10" s="81">
        <v>0</v>
      </c>
      <c r="M10" s="81">
        <v>59</v>
      </c>
      <c r="N10" s="91">
        <v>14</v>
      </c>
      <c r="O10" s="92">
        <v>0</v>
      </c>
      <c r="P10" s="93">
        <f>N10+O10</f>
        <v>14</v>
      </c>
      <c r="Q10" s="82">
        <f>IFERROR(P10/M10,"-")</f>
        <v>0.23728813559322</v>
      </c>
      <c r="R10" s="81">
        <v>2</v>
      </c>
      <c r="S10" s="81">
        <v>3</v>
      </c>
      <c r="T10" s="82">
        <f>IFERROR(S10/(O10+P10),"-")</f>
        <v>0.21428571428571</v>
      </c>
      <c r="U10" s="182">
        <f>IFERROR(J10/SUM(P10:P11),"-")</f>
        <v>4523.8095238095</v>
      </c>
      <c r="V10" s="84">
        <v>2</v>
      </c>
      <c r="W10" s="82">
        <f>IF(P10=0,"-",V10/P10)</f>
        <v>0.14285714285714</v>
      </c>
      <c r="X10" s="186">
        <v>8000</v>
      </c>
      <c r="Y10" s="187">
        <f>IFERROR(X10/P10,"-")</f>
        <v>571.42857142857</v>
      </c>
      <c r="Z10" s="187">
        <f>IFERROR(X10/V10,"-")</f>
        <v>4000</v>
      </c>
      <c r="AA10" s="188">
        <f>SUM(X10:X11)-SUM(J10:J11)</f>
        <v>-76000</v>
      </c>
      <c r="AB10" s="85">
        <f>SUM(X10:X11)/SUM(J10:J11)</f>
        <v>0.2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0.071428571428571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3</v>
      </c>
      <c r="BF10" s="113">
        <f>IF(P10=0,"",IF(BE10=0,"",(BE10/P10)))</f>
        <v>0.21428571428571</v>
      </c>
      <c r="BG10" s="112">
        <v>1</v>
      </c>
      <c r="BH10" s="114">
        <f>IFERROR(BG10/BE10,"-")</f>
        <v>0.33333333333333</v>
      </c>
      <c r="BI10" s="115">
        <v>3000</v>
      </c>
      <c r="BJ10" s="116">
        <f>IFERROR(BI10/BE10,"-")</f>
        <v>1000</v>
      </c>
      <c r="BK10" s="117">
        <v>1</v>
      </c>
      <c r="BL10" s="117"/>
      <c r="BM10" s="117"/>
      <c r="BN10" s="119">
        <v>8</v>
      </c>
      <c r="BO10" s="120">
        <f>IF(P10=0,"",IF(BN10=0,"",(BN10/P10)))</f>
        <v>0.57142857142857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0.071428571428571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1</v>
      </c>
      <c r="CG10" s="134">
        <f>IF(P10=0,"",IF(CF10=0,"",(CF10/P10)))</f>
        <v>0.071428571428571</v>
      </c>
      <c r="CH10" s="135">
        <v>1</v>
      </c>
      <c r="CI10" s="136">
        <f>IFERROR(CH10/CF10,"-")</f>
        <v>1</v>
      </c>
      <c r="CJ10" s="137">
        <v>5000</v>
      </c>
      <c r="CK10" s="138">
        <f>IFERROR(CJ10/CF10,"-")</f>
        <v>5000</v>
      </c>
      <c r="CL10" s="139">
        <v>1</v>
      </c>
      <c r="CM10" s="139"/>
      <c r="CN10" s="139"/>
      <c r="CO10" s="140">
        <v>2</v>
      </c>
      <c r="CP10" s="141">
        <v>8000</v>
      </c>
      <c r="CQ10" s="141">
        <v>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83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28</v>
      </c>
      <c r="L11" s="81">
        <v>19</v>
      </c>
      <c r="M11" s="81">
        <v>50</v>
      </c>
      <c r="N11" s="91">
        <v>7</v>
      </c>
      <c r="O11" s="92">
        <v>0</v>
      </c>
      <c r="P11" s="93">
        <f>N11+O11</f>
        <v>7</v>
      </c>
      <c r="Q11" s="82">
        <f>IFERROR(P11/M11,"-")</f>
        <v>0.14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0.14285714285714</v>
      </c>
      <c r="X11" s="186">
        <v>11000</v>
      </c>
      <c r="Y11" s="187">
        <f>IFERROR(X11/P11,"-")</f>
        <v>1571.4285714286</v>
      </c>
      <c r="Z11" s="187">
        <f>IFERROR(X11/V11,"-")</f>
        <v>11000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0.14285714285714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</v>
      </c>
      <c r="BF11" s="113">
        <f>IF(P11=0,"",IF(BE11=0,"",(BE11/P11)))</f>
        <v>0.14285714285714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4</v>
      </c>
      <c r="BO11" s="120">
        <f>IF(P11=0,"",IF(BN11=0,"",(BN11/P11)))</f>
        <v>0.57142857142857</v>
      </c>
      <c r="BP11" s="121">
        <v>1</v>
      </c>
      <c r="BQ11" s="122">
        <f>IFERROR(BP11/BN11,"-")</f>
        <v>0.25</v>
      </c>
      <c r="BR11" s="123">
        <v>11000</v>
      </c>
      <c r="BS11" s="124">
        <f>IFERROR(BR11/BN11,"-")</f>
        <v>2750</v>
      </c>
      <c r="BT11" s="125"/>
      <c r="BU11" s="125"/>
      <c r="BV11" s="125">
        <v>1</v>
      </c>
      <c r="BW11" s="126">
        <v>1</v>
      </c>
      <c r="BX11" s="127">
        <f>IF(P11=0,"",IF(BW11=0,"",(BW11/P11)))</f>
        <v>0.14285714285714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11000</v>
      </c>
      <c r="CQ11" s="141">
        <v>11000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0.96326530612245</v>
      </c>
      <c r="B14" s="39"/>
      <c r="C14" s="39"/>
      <c r="D14" s="39"/>
      <c r="E14" s="39"/>
      <c r="F14" s="39"/>
      <c r="G14" s="40" t="s">
        <v>84</v>
      </c>
      <c r="H14" s="40"/>
      <c r="I14" s="40"/>
      <c r="J14" s="190">
        <f>SUM(J6:J13)</f>
        <v>245000</v>
      </c>
      <c r="K14" s="41">
        <f>SUM(K6:K13)</f>
        <v>166</v>
      </c>
      <c r="L14" s="41">
        <f>SUM(L6:L13)</f>
        <v>96</v>
      </c>
      <c r="M14" s="41">
        <f>SUM(M6:M13)</f>
        <v>253</v>
      </c>
      <c r="N14" s="41">
        <f>SUM(N6:N13)</f>
        <v>57</v>
      </c>
      <c r="O14" s="41">
        <f>SUM(O6:O13)</f>
        <v>0</v>
      </c>
      <c r="P14" s="41">
        <f>SUM(P6:P13)</f>
        <v>57</v>
      </c>
      <c r="Q14" s="42">
        <f>IFERROR(P14/M14,"-")</f>
        <v>0.22529644268775</v>
      </c>
      <c r="R14" s="78">
        <f>SUM(R6:R13)</f>
        <v>5</v>
      </c>
      <c r="S14" s="78">
        <f>SUM(S6:S13)</f>
        <v>11</v>
      </c>
      <c r="T14" s="42">
        <f>IFERROR(R14/P14,"-")</f>
        <v>0.087719298245614</v>
      </c>
      <c r="U14" s="184">
        <f>IFERROR(J14/P14,"-")</f>
        <v>4298.2456140351</v>
      </c>
      <c r="V14" s="44">
        <f>SUM(V6:V13)</f>
        <v>13</v>
      </c>
      <c r="W14" s="42">
        <f>IFERROR(V14/P14,"-")</f>
        <v>0.2280701754386</v>
      </c>
      <c r="X14" s="190">
        <f>SUM(X6:X13)</f>
        <v>236000</v>
      </c>
      <c r="Y14" s="190">
        <f>IFERROR(X14/P14,"-")</f>
        <v>4140.350877193</v>
      </c>
      <c r="Z14" s="190">
        <f>IFERROR(X14/V14,"-")</f>
        <v>18153.846153846</v>
      </c>
      <c r="AA14" s="190">
        <f>X14-J14</f>
        <v>-9000</v>
      </c>
      <c r="AB14" s="47">
        <f>X14/J14</f>
        <v>0.96326530612245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85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9.627027027027</v>
      </c>
      <c r="B6" s="203" t="s">
        <v>86</v>
      </c>
      <c r="C6" s="203" t="s">
        <v>87</v>
      </c>
      <c r="D6" s="203" t="s">
        <v>88</v>
      </c>
      <c r="E6" s="203" t="s">
        <v>89</v>
      </c>
      <c r="F6" s="203" t="s">
        <v>64</v>
      </c>
      <c r="G6" s="203" t="s">
        <v>90</v>
      </c>
      <c r="H6" s="90" t="s">
        <v>91</v>
      </c>
      <c r="I6" s="204" t="s">
        <v>92</v>
      </c>
      <c r="J6" s="188">
        <v>185000</v>
      </c>
      <c r="K6" s="81">
        <v>111</v>
      </c>
      <c r="L6" s="81">
        <v>0</v>
      </c>
      <c r="M6" s="81">
        <v>387</v>
      </c>
      <c r="N6" s="91">
        <v>31</v>
      </c>
      <c r="O6" s="92">
        <v>2</v>
      </c>
      <c r="P6" s="93">
        <f>N6+O6</f>
        <v>33</v>
      </c>
      <c r="Q6" s="82">
        <f>IFERROR(P6/M6,"-")</f>
        <v>0.085271317829457</v>
      </c>
      <c r="R6" s="81">
        <v>1</v>
      </c>
      <c r="S6" s="81">
        <v>11</v>
      </c>
      <c r="T6" s="82">
        <f>IFERROR(S6/(O6+P6),"-")</f>
        <v>0.31428571428571</v>
      </c>
      <c r="U6" s="182">
        <f>IFERROR(J6/SUM(P6:P7),"-")</f>
        <v>1412.213740458</v>
      </c>
      <c r="V6" s="84">
        <v>2</v>
      </c>
      <c r="W6" s="82">
        <f>IF(P6=0,"-",V6/P6)</f>
        <v>0.060606060606061</v>
      </c>
      <c r="X6" s="186">
        <v>82000</v>
      </c>
      <c r="Y6" s="187">
        <f>IFERROR(X6/P6,"-")</f>
        <v>2484.8484848485</v>
      </c>
      <c r="Z6" s="187">
        <f>IFERROR(X6/V6,"-")</f>
        <v>41000</v>
      </c>
      <c r="AA6" s="188">
        <f>SUM(X6:X7)-SUM(J6:J7)</f>
        <v>1596000</v>
      </c>
      <c r="AB6" s="85">
        <f>SUM(X6:X7)/SUM(J6:J7)</f>
        <v>9.627027027027</v>
      </c>
      <c r="AC6" s="79"/>
      <c r="AD6" s="94">
        <v>1</v>
      </c>
      <c r="AE6" s="95">
        <f>IF(P6=0,"",IF(AD6=0,"",(AD6/P6)))</f>
        <v>0.03030303030303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8</v>
      </c>
      <c r="AN6" s="101">
        <f>IF(P6=0,"",IF(AM6=0,"",(AM6/P6)))</f>
        <v>0.24242424242424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5</v>
      </c>
      <c r="AW6" s="107">
        <f>IF(P6=0,"",IF(AV6=0,"",(AV6/P6)))</f>
        <v>0.15151515151515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0.15151515151515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10</v>
      </c>
      <c r="BO6" s="120">
        <f>IF(P6=0,"",IF(BN6=0,"",(BN6/P6)))</f>
        <v>0.3030303030303</v>
      </c>
      <c r="BP6" s="121">
        <v>1</v>
      </c>
      <c r="BQ6" s="122">
        <f>IFERROR(BP6/BN6,"-")</f>
        <v>0.1</v>
      </c>
      <c r="BR6" s="123">
        <v>8000</v>
      </c>
      <c r="BS6" s="124">
        <f>IFERROR(BR6/BN6,"-")</f>
        <v>800</v>
      </c>
      <c r="BT6" s="125"/>
      <c r="BU6" s="125">
        <v>1</v>
      </c>
      <c r="BV6" s="125"/>
      <c r="BW6" s="126">
        <v>3</v>
      </c>
      <c r="BX6" s="127">
        <f>IF(P6=0,"",IF(BW6=0,"",(BW6/P6)))</f>
        <v>0.090909090909091</v>
      </c>
      <c r="BY6" s="128">
        <v>1</v>
      </c>
      <c r="BZ6" s="129">
        <f>IFERROR(BY6/BW6,"-")</f>
        <v>0.33333333333333</v>
      </c>
      <c r="CA6" s="130">
        <v>74000</v>
      </c>
      <c r="CB6" s="131">
        <f>IFERROR(CA6/BW6,"-")</f>
        <v>24666.666666667</v>
      </c>
      <c r="CC6" s="132"/>
      <c r="CD6" s="132"/>
      <c r="CE6" s="132">
        <v>1</v>
      </c>
      <c r="CF6" s="133">
        <v>1</v>
      </c>
      <c r="CG6" s="134">
        <f>IF(P6=0,"",IF(CF6=0,"",(CF6/P6)))</f>
        <v>0.03030303030303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82000</v>
      </c>
      <c r="CQ6" s="141">
        <v>74000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93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272</v>
      </c>
      <c r="L7" s="81">
        <v>183</v>
      </c>
      <c r="M7" s="81">
        <v>113</v>
      </c>
      <c r="N7" s="91">
        <v>96</v>
      </c>
      <c r="O7" s="92">
        <v>2</v>
      </c>
      <c r="P7" s="93">
        <f>N7+O7</f>
        <v>98</v>
      </c>
      <c r="Q7" s="82">
        <f>IFERROR(P7/M7,"-")</f>
        <v>0.86725663716814</v>
      </c>
      <c r="R7" s="81">
        <v>6</v>
      </c>
      <c r="S7" s="81">
        <v>21</v>
      </c>
      <c r="T7" s="82">
        <f>IFERROR(S7/(O7+P7),"-")</f>
        <v>0.21</v>
      </c>
      <c r="U7" s="182"/>
      <c r="V7" s="84">
        <v>5</v>
      </c>
      <c r="W7" s="82">
        <f>IF(P7=0,"-",V7/P7)</f>
        <v>0.051020408163265</v>
      </c>
      <c r="X7" s="186">
        <v>1699000</v>
      </c>
      <c r="Y7" s="187">
        <f>IFERROR(X7/P7,"-")</f>
        <v>17336.734693878</v>
      </c>
      <c r="Z7" s="187">
        <f>IFERROR(X7/V7,"-")</f>
        <v>339800</v>
      </c>
      <c r="AA7" s="188"/>
      <c r="AB7" s="85"/>
      <c r="AC7" s="79"/>
      <c r="AD7" s="94">
        <v>2</v>
      </c>
      <c r="AE7" s="95">
        <f>IF(P7=0,"",IF(AD7=0,"",(AD7/P7)))</f>
        <v>0.020408163265306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11</v>
      </c>
      <c r="AN7" s="101">
        <f>IF(P7=0,"",IF(AM7=0,"",(AM7/P7)))</f>
        <v>0.11224489795918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15</v>
      </c>
      <c r="AW7" s="107">
        <f>IF(P7=0,"",IF(AV7=0,"",(AV7/P7)))</f>
        <v>0.1530612244898</v>
      </c>
      <c r="AX7" s="106">
        <v>1</v>
      </c>
      <c r="AY7" s="108">
        <f>IFERROR(AX7/AV7,"-")</f>
        <v>0.066666666666667</v>
      </c>
      <c r="AZ7" s="109">
        <v>3000</v>
      </c>
      <c r="BA7" s="110">
        <f>IFERROR(AZ7/AV7,"-")</f>
        <v>200</v>
      </c>
      <c r="BB7" s="111">
        <v>1</v>
      </c>
      <c r="BC7" s="111"/>
      <c r="BD7" s="111"/>
      <c r="BE7" s="112">
        <v>14</v>
      </c>
      <c r="BF7" s="113">
        <f>IF(P7=0,"",IF(BE7=0,"",(BE7/P7)))</f>
        <v>0.14285714285714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32</v>
      </c>
      <c r="BO7" s="120">
        <f>IF(P7=0,"",IF(BN7=0,"",(BN7/P7)))</f>
        <v>0.3265306122449</v>
      </c>
      <c r="BP7" s="121">
        <v>1</v>
      </c>
      <c r="BQ7" s="122">
        <f>IFERROR(BP7/BN7,"-")</f>
        <v>0.03125</v>
      </c>
      <c r="BR7" s="123">
        <v>44000</v>
      </c>
      <c r="BS7" s="124">
        <f>IFERROR(BR7/BN7,"-")</f>
        <v>1375</v>
      </c>
      <c r="BT7" s="125"/>
      <c r="BU7" s="125"/>
      <c r="BV7" s="125">
        <v>1</v>
      </c>
      <c r="BW7" s="126">
        <v>19</v>
      </c>
      <c r="BX7" s="127">
        <f>IF(P7=0,"",IF(BW7=0,"",(BW7/P7)))</f>
        <v>0.19387755102041</v>
      </c>
      <c r="BY7" s="128">
        <v>3</v>
      </c>
      <c r="BZ7" s="129">
        <f>IFERROR(BY7/BW7,"-")</f>
        <v>0.15789473684211</v>
      </c>
      <c r="CA7" s="130">
        <v>1657000</v>
      </c>
      <c r="CB7" s="131">
        <f>IFERROR(CA7/BW7,"-")</f>
        <v>87210.526315789</v>
      </c>
      <c r="CC7" s="132"/>
      <c r="CD7" s="132"/>
      <c r="CE7" s="132">
        <v>3</v>
      </c>
      <c r="CF7" s="133">
        <v>5</v>
      </c>
      <c r="CG7" s="134">
        <f>IF(P7=0,"",IF(CF7=0,"",(CF7/P7)))</f>
        <v>0.051020408163265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5</v>
      </c>
      <c r="CP7" s="141">
        <v>1699000</v>
      </c>
      <c r="CQ7" s="141">
        <v>694000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9.627027027027</v>
      </c>
      <c r="B10" s="39"/>
      <c r="C10" s="39"/>
      <c r="D10" s="39"/>
      <c r="E10" s="39"/>
      <c r="F10" s="39"/>
      <c r="G10" s="40" t="s">
        <v>94</v>
      </c>
      <c r="H10" s="40"/>
      <c r="I10" s="40"/>
      <c r="J10" s="190">
        <f>SUM(J6:J9)</f>
        <v>185000</v>
      </c>
      <c r="K10" s="41">
        <f>SUM(K6:K9)</f>
        <v>383</v>
      </c>
      <c r="L10" s="41">
        <f>SUM(L6:L9)</f>
        <v>183</v>
      </c>
      <c r="M10" s="41">
        <f>SUM(M6:M9)</f>
        <v>500</v>
      </c>
      <c r="N10" s="41">
        <f>SUM(N6:N9)</f>
        <v>127</v>
      </c>
      <c r="O10" s="41">
        <f>SUM(O6:O9)</f>
        <v>4</v>
      </c>
      <c r="P10" s="41">
        <f>SUM(P6:P9)</f>
        <v>131</v>
      </c>
      <c r="Q10" s="42">
        <f>IFERROR(P10/M10,"-")</f>
        <v>0.262</v>
      </c>
      <c r="R10" s="78">
        <f>SUM(R6:R9)</f>
        <v>7</v>
      </c>
      <c r="S10" s="78">
        <f>SUM(S6:S9)</f>
        <v>32</v>
      </c>
      <c r="T10" s="42">
        <f>IFERROR(R10/P10,"-")</f>
        <v>0.053435114503817</v>
      </c>
      <c r="U10" s="184">
        <f>IFERROR(J10/P10,"-")</f>
        <v>1412.213740458</v>
      </c>
      <c r="V10" s="44">
        <f>SUM(V6:V9)</f>
        <v>7</v>
      </c>
      <c r="W10" s="42">
        <f>IFERROR(V10/P10,"-")</f>
        <v>0.053435114503817</v>
      </c>
      <c r="X10" s="190">
        <f>SUM(X6:X9)</f>
        <v>1781000</v>
      </c>
      <c r="Y10" s="190">
        <f>IFERROR(X10/P10,"-")</f>
        <v>13595.419847328</v>
      </c>
      <c r="Z10" s="190">
        <f>IFERROR(X10/V10,"-")</f>
        <v>254428.57142857</v>
      </c>
      <c r="AA10" s="190">
        <f>X10-J10</f>
        <v>1596000</v>
      </c>
      <c r="AB10" s="47">
        <f>X10/J10</f>
        <v>9.627027027027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