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<sst xmlns="http://schemas.openxmlformats.org/spreadsheetml/2006/main" uniqueCount="92">
  <si>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</si>
  <si>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</si>
  <si>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</si>
  <si>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</si>
  <si>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</si>
  <si>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</si>
  <si>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</si>
  <si>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</si>
  <si>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</si>
  <si>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</si>
  <si>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</si>
  <si>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</si>
  <si>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</si>
  <si>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</si>
  <si>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</si>
  <si>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</si>
  <si>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</si>
  <si>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</si>
  <si>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</si>
  <si>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</si>
  <si>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</si>
  <si>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</si>
  <si>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</si>
  <si>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</si>
  <si>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</si>
  <si>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01月</t>
  </si>
  <si>
    <t>りんご</t>
  </si>
  <si>
    <t>最終更新日</t>
  </si>
  <si>
    <t>04月30日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</si>
  <si>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</si>
  <si>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</si>
  <si>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</si>
  <si>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</si>
  <si>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</si>
  <si>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</si>
  <si>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</si>
  <si>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</si>
  <si>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</si>
  <si>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</si>
  <si>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</si>
  <si>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</si>
  <si>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</si>
  <si>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</si>
  <si>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</si>
  <si>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</si>
  <si>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</si>
  <si>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</si>
  <si>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</si>
  <si>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</si>
  <si>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</si>
  <si>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</si>
  <si>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</si>
  <si>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</si>
  <si>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</si>
  <si>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</si>
  <si>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</si>
  <si>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</si>
  <si>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</si>
  <si>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</si>
  <si>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</si>
  <si>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</si>
  <si>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ze011</t>
  </si>
  <si>
    <t>大洋図書</t>
  </si>
  <si>
    <t>2Pスポーツ新聞_v01_りんご(栗山絵麻さん)</t>
  </si>
  <si>
    <t>TOP</t>
  </si>
  <si>
    <t>実話ナックルズ ウルトラストロング</t>
  </si>
  <si>
    <t>4C2P</t>
  </si>
  <si>
    <t>1月15日(金)</t>
  </si>
  <si>
    <t>ze012</t>
  </si>
  <si>
    <t>空電</t>
  </si>
  <si>
    <t>ze009</t>
  </si>
  <si>
    <t>コアマガジン</t>
  </si>
  <si>
    <t>2P_対談風_りんご</t>
  </si>
  <si>
    <t>実話BUNKAタブー</t>
  </si>
  <si>
    <t>1C2P</t>
  </si>
  <si>
    <t>1月16日(土)</t>
  </si>
  <si>
    <t>ze010</t>
  </si>
  <si>
    <t>ze013</t>
  </si>
  <si>
    <t>臨増ナックルズDX</t>
  </si>
  <si>
    <t>1月22日(金)</t>
  </si>
  <si>
    <t>ze014</t>
  </si>
  <si>
    <t>雑誌 TOTAL</t>
  </si>
  <si>
    <t>●DVD 広告</t>
  </si>
  <si>
    <t>ap001</t>
  </si>
  <si>
    <t>三和出版</t>
  </si>
  <si>
    <t>DVDパス_空電説明_りんご</t>
  </si>
  <si>
    <t>A4判、書店売</t>
  </si>
  <si>
    <t>ヌケる素人!MGS動画</t>
  </si>
  <si>
    <t>DVD袋表4C</t>
  </si>
  <si>
    <t>1月29日(金)</t>
  </si>
  <si>
    <t>ap002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</si>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</sst>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</v>
      </c>
      <c r="D6" s="195">
        <v>200000</v>
      </c>
      <c r="E6" s="81">
        <v>153</v>
      </c>
      <c r="F6" s="81">
        <v>81</v>
      </c>
      <c r="G6" s="81">
        <v>122</v>
      </c>
      <c r="H6" s="91">
        <v>49</v>
      </c>
      <c r="I6" s="92">
        <v>0</v>
      </c>
      <c r="J6" s="145">
        <f>H6+I6</f>
        <v>49</v>
      </c>
      <c r="K6" s="82">
        <f>IFERROR(J6/G6,"-")</f>
        <v>0.4016393442623</v>
      </c>
      <c r="L6" s="81">
        <v>7</v>
      </c>
      <c r="M6" s="81">
        <v>14</v>
      </c>
      <c r="N6" s="82">
        <f>IFERROR(L6/J6,"-")</f>
        <v>0.14285714285714</v>
      </c>
      <c r="O6" s="83">
        <f>IFERROR(D6/J6,"-")</f>
        <v>4081.6326530612</v>
      </c>
      <c r="P6" s="84">
        <v>10</v>
      </c>
      <c r="Q6" s="82">
        <f>IFERROR(P6/J6,"-")</f>
        <v>0.20408163265306</v>
      </c>
      <c r="R6" s="200">
        <v>827000</v>
      </c>
      <c r="S6" s="201">
        <f>IFERROR(R6/J6,"-")</f>
        <v>16877.551020408</v>
      </c>
      <c r="T6" s="201">
        <f>IFERROR(R6/P6,"-")</f>
        <v>82700</v>
      </c>
      <c r="U6" s="195">
        <f>IFERROR(R6-D6,"-")</f>
        <v>627000</v>
      </c>
      <c r="V6" s="85">
        <f>R6/D6</f>
        <v>4.135</v>
      </c>
      <c r="W6" s="79"/>
      <c r="X6" s="144"/>
    </row>
    <row r="7" spans="1:24">
      <c r="A7" s="80"/>
      <c r="B7" s="86" t="s">
        <v>24</v>
      </c>
      <c r="C7" s="86">
        <v>2</v>
      </c>
      <c r="D7" s="195">
        <v>75000</v>
      </c>
      <c r="E7" s="81">
        <v>59</v>
      </c>
      <c r="F7" s="81">
        <v>33</v>
      </c>
      <c r="G7" s="81">
        <v>86</v>
      </c>
      <c r="H7" s="91">
        <v>19</v>
      </c>
      <c r="I7" s="92">
        <v>0</v>
      </c>
      <c r="J7" s="145">
        <f>H7+I7</f>
        <v>19</v>
      </c>
      <c r="K7" s="82">
        <f>IFERROR(J7/G7,"-")</f>
        <v>0.22093023255814</v>
      </c>
      <c r="L7" s="81">
        <v>3</v>
      </c>
      <c r="M7" s="81">
        <v>5</v>
      </c>
      <c r="N7" s="82">
        <f>IFERROR(L7/J7,"-")</f>
        <v>0.15789473684211</v>
      </c>
      <c r="O7" s="83">
        <f>IFERROR(D7/J7,"-")</f>
        <v>3947.3684210526</v>
      </c>
      <c r="P7" s="84">
        <v>1</v>
      </c>
      <c r="Q7" s="82">
        <f>IFERROR(P7/J7,"-")</f>
        <v>0.052631578947368</v>
      </c>
      <c r="R7" s="200">
        <v>25000</v>
      </c>
      <c r="S7" s="201">
        <f>IFERROR(R7/J7,"-")</f>
        <v>1315.7894736842</v>
      </c>
      <c r="T7" s="201">
        <f>IFERROR(R7/P7,"-")</f>
        <v>25000</v>
      </c>
      <c r="U7" s="195">
        <f>IFERROR(R7-D7,"-")</f>
        <v>-50000</v>
      </c>
      <c r="V7" s="85">
        <f>R7/D7</f>
        <v>0.33333333333333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275000</v>
      </c>
      <c r="E10" s="41">
        <f>SUM(E6:E8)</f>
        <v>212</v>
      </c>
      <c r="F10" s="41">
        <f>SUM(F6:F8)</f>
        <v>114</v>
      </c>
      <c r="G10" s="41">
        <f>SUM(G6:G8)</f>
        <v>208</v>
      </c>
      <c r="H10" s="41">
        <f>SUM(H6:H8)</f>
        <v>68</v>
      </c>
      <c r="I10" s="41">
        <f>SUM(I6:I8)</f>
        <v>0</v>
      </c>
      <c r="J10" s="41">
        <f>SUM(J6:J8)</f>
        <v>68</v>
      </c>
      <c r="K10" s="42">
        <f>IFERROR(J10/G10,"-")</f>
        <v>0.32692307692308</v>
      </c>
      <c r="L10" s="78">
        <f>SUM(L6:L8)</f>
        <v>10</v>
      </c>
      <c r="M10" s="78">
        <f>SUM(M6:M8)</f>
        <v>19</v>
      </c>
      <c r="N10" s="42">
        <f>IFERROR(L10/J10,"-")</f>
        <v>0.14705882352941</v>
      </c>
      <c r="O10" s="43">
        <f>IFERROR(D10/J10,"-")</f>
        <v>4044.1176470588</v>
      </c>
      <c r="P10" s="44">
        <f>SUM(P6:P8)</f>
        <v>11</v>
      </c>
      <c r="Q10" s="42">
        <f>IFERROR(P10/J10,"-")</f>
        <v>0.16176470588235</v>
      </c>
      <c r="R10" s="45">
        <f>SUM(R6:R8)</f>
        <v>852000</v>
      </c>
      <c r="S10" s="45">
        <f>IFERROR(R10/J10,"-")</f>
        <v>12529.411764706</v>
      </c>
      <c r="T10" s="45">
        <f>IFERROR(R10/P10,"-")</f>
        <v>77454.545454545</v>
      </c>
      <c r="U10" s="46">
        <f>SUM(U6:U8)</f>
        <v>577000</v>
      </c>
      <c r="V10" s="47">
        <f>IFERROR(R10/D10,"-")</f>
        <v>3.0981818181818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0.5125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80000</v>
      </c>
      <c r="K6" s="81">
        <v>23</v>
      </c>
      <c r="L6" s="81">
        <v>0</v>
      </c>
      <c r="M6" s="81">
        <v>63</v>
      </c>
      <c r="N6" s="91">
        <v>10</v>
      </c>
      <c r="O6" s="92">
        <v>0</v>
      </c>
      <c r="P6" s="93">
        <f>N6+O6</f>
        <v>10</v>
      </c>
      <c r="Q6" s="82">
        <f>IFERROR(P6/M6,"-")</f>
        <v>0.15873015873016</v>
      </c>
      <c r="R6" s="81">
        <v>0</v>
      </c>
      <c r="S6" s="81">
        <v>5</v>
      </c>
      <c r="T6" s="82">
        <f>IFERROR(S6/(O6+P6),"-")</f>
        <v>0.5</v>
      </c>
      <c r="U6" s="182">
        <f>IFERROR(J6/SUM(P6:P7),"-")</f>
        <v>4000</v>
      </c>
      <c r="V6" s="84">
        <v>2</v>
      </c>
      <c r="W6" s="82">
        <f>IF(P6=0,"-",V6/P6)</f>
        <v>0.2</v>
      </c>
      <c r="X6" s="186">
        <v>18000</v>
      </c>
      <c r="Y6" s="187">
        <f>IFERROR(X6/P6,"-")</f>
        <v>1800</v>
      </c>
      <c r="Z6" s="187">
        <f>IFERROR(X6/V6,"-")</f>
        <v>9000</v>
      </c>
      <c r="AA6" s="188">
        <f>SUM(X6:X7)-SUM(J6:J7)</f>
        <v>-39000</v>
      </c>
      <c r="AB6" s="85">
        <f>SUM(X6:X7)/SUM(J6:J7)</f>
        <v>0.5125</v>
      </c>
      <c r="AC6" s="79"/>
      <c r="AD6" s="94">
        <v>1</v>
      </c>
      <c r="AE6" s="95">
        <f>IF(P6=0,"",IF(AD6=0,"",(AD6/P6)))</f>
        <v>0.1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0.2</v>
      </c>
      <c r="BY6" s="128">
        <v>2</v>
      </c>
      <c r="BZ6" s="129">
        <f>IFERROR(BY6/BW6,"-")</f>
        <v>1</v>
      </c>
      <c r="CA6" s="130">
        <v>18000</v>
      </c>
      <c r="CB6" s="131">
        <f>IFERROR(CA6/BW6,"-")</f>
        <v>9000</v>
      </c>
      <c r="CC6" s="132">
        <v>1</v>
      </c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18000</v>
      </c>
      <c r="CQ6" s="141">
        <v>13000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50</v>
      </c>
      <c r="L7" s="81">
        <v>31</v>
      </c>
      <c r="M7" s="81">
        <v>10</v>
      </c>
      <c r="N7" s="91">
        <v>10</v>
      </c>
      <c r="O7" s="92">
        <v>0</v>
      </c>
      <c r="P7" s="93">
        <f>N7+O7</f>
        <v>10</v>
      </c>
      <c r="Q7" s="82">
        <f>IFERROR(P7/M7,"-")</f>
        <v>1</v>
      </c>
      <c r="R7" s="81">
        <v>2</v>
      </c>
      <c r="S7" s="81">
        <v>2</v>
      </c>
      <c r="T7" s="82">
        <f>IFERROR(S7/(O7+P7),"-")</f>
        <v>0.2</v>
      </c>
      <c r="U7" s="182"/>
      <c r="V7" s="84">
        <v>2</v>
      </c>
      <c r="W7" s="82">
        <f>IF(P7=0,"-",V7/P7)</f>
        <v>0.2</v>
      </c>
      <c r="X7" s="186">
        <v>23000</v>
      </c>
      <c r="Y7" s="187">
        <f>IFERROR(X7/P7,"-")</f>
        <v>2300</v>
      </c>
      <c r="Z7" s="187">
        <f>IFERROR(X7/V7,"-")</f>
        <v>11500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5</v>
      </c>
      <c r="BF7" s="113">
        <f>IF(P7=0,"",IF(BE7=0,"",(BE7/P7)))</f>
        <v>0.5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3</v>
      </c>
      <c r="BO7" s="120">
        <f>IF(P7=0,"",IF(BN7=0,"",(BN7/P7)))</f>
        <v>0.3</v>
      </c>
      <c r="BP7" s="121">
        <v>1</v>
      </c>
      <c r="BQ7" s="122">
        <f>IFERROR(BP7/BN7,"-")</f>
        <v>0.33333333333333</v>
      </c>
      <c r="BR7" s="123">
        <v>22000</v>
      </c>
      <c r="BS7" s="124">
        <f>IFERROR(BR7/BN7,"-")</f>
        <v>7333.3333333333</v>
      </c>
      <c r="BT7" s="125"/>
      <c r="BU7" s="125"/>
      <c r="BV7" s="125">
        <v>1</v>
      </c>
      <c r="BW7" s="126">
        <v>2</v>
      </c>
      <c r="BX7" s="127">
        <f>IF(P7=0,"",IF(BW7=0,"",(BW7/P7)))</f>
        <v>0.2</v>
      </c>
      <c r="BY7" s="128">
        <v>1</v>
      </c>
      <c r="BZ7" s="129">
        <f>IFERROR(BY7/BW7,"-")</f>
        <v>0.5</v>
      </c>
      <c r="CA7" s="130">
        <v>1000</v>
      </c>
      <c r="CB7" s="131">
        <f>IFERROR(CA7/BW7,"-")</f>
        <v>500</v>
      </c>
      <c r="CC7" s="132">
        <v>1</v>
      </c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23000</v>
      </c>
      <c r="CQ7" s="141">
        <v>22000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16.575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74</v>
      </c>
      <c r="I8" s="204" t="s">
        <v>75</v>
      </c>
      <c r="J8" s="188">
        <v>40000</v>
      </c>
      <c r="K8" s="81">
        <v>4</v>
      </c>
      <c r="L8" s="81">
        <v>0</v>
      </c>
      <c r="M8" s="81">
        <v>9</v>
      </c>
      <c r="N8" s="91">
        <v>1</v>
      </c>
      <c r="O8" s="92">
        <v>0</v>
      </c>
      <c r="P8" s="93">
        <f>N8+O8</f>
        <v>1</v>
      </c>
      <c r="Q8" s="82">
        <f>IFERROR(P8/M8,"-")</f>
        <v>0.11111111111111</v>
      </c>
      <c r="R8" s="81">
        <v>0</v>
      </c>
      <c r="S8" s="81">
        <v>0</v>
      </c>
      <c r="T8" s="82">
        <f>IFERROR(S8/(O8+P8),"-")</f>
        <v>0</v>
      </c>
      <c r="U8" s="182">
        <f>IFERROR(J8/SUM(P8:P9),"-")</f>
        <v>2500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623000</v>
      </c>
      <c r="AB8" s="85">
        <f>SUM(X8:X9)/SUM(J8:J9)</f>
        <v>16.575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1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48</v>
      </c>
      <c r="L9" s="81">
        <v>36</v>
      </c>
      <c r="M9" s="81">
        <v>14</v>
      </c>
      <c r="N9" s="91">
        <v>15</v>
      </c>
      <c r="O9" s="92">
        <v>0</v>
      </c>
      <c r="P9" s="93">
        <f>N9+O9</f>
        <v>15</v>
      </c>
      <c r="Q9" s="82">
        <f>IFERROR(P9/M9,"-")</f>
        <v>1.0714285714286</v>
      </c>
      <c r="R9" s="81">
        <v>4</v>
      </c>
      <c r="S9" s="81">
        <v>3</v>
      </c>
      <c r="T9" s="82">
        <f>IFERROR(S9/(O9+P9),"-")</f>
        <v>0.2</v>
      </c>
      <c r="U9" s="182"/>
      <c r="V9" s="84">
        <v>4</v>
      </c>
      <c r="W9" s="82">
        <f>IF(P9=0,"-",V9/P9)</f>
        <v>0.26666666666667</v>
      </c>
      <c r="X9" s="186">
        <v>663000</v>
      </c>
      <c r="Y9" s="187">
        <f>IFERROR(X9/P9,"-")</f>
        <v>44200</v>
      </c>
      <c r="Z9" s="187">
        <f>IFERROR(X9/V9,"-")</f>
        <v>165750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0.066666666666667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5</v>
      </c>
      <c r="BF9" s="113">
        <f>IF(P9=0,"",IF(BE9=0,"",(BE9/P9)))</f>
        <v>0.33333333333333</v>
      </c>
      <c r="BG9" s="112">
        <v>1</v>
      </c>
      <c r="BH9" s="114">
        <f>IFERROR(BG9/BE9,"-")</f>
        <v>0.2</v>
      </c>
      <c r="BI9" s="115">
        <v>2000</v>
      </c>
      <c r="BJ9" s="116">
        <f>IFERROR(BI9/BE9,"-")</f>
        <v>400</v>
      </c>
      <c r="BK9" s="117">
        <v>1</v>
      </c>
      <c r="BL9" s="117"/>
      <c r="BM9" s="117"/>
      <c r="BN9" s="119">
        <v>6</v>
      </c>
      <c r="BO9" s="120">
        <f>IF(P9=0,"",IF(BN9=0,"",(BN9/P9)))</f>
        <v>0.4</v>
      </c>
      <c r="BP9" s="121">
        <v>2</v>
      </c>
      <c r="BQ9" s="122">
        <f>IFERROR(BP9/BN9,"-")</f>
        <v>0.33333333333333</v>
      </c>
      <c r="BR9" s="123">
        <v>628000</v>
      </c>
      <c r="BS9" s="124">
        <f>IFERROR(BR9/BN9,"-")</f>
        <v>104666.66666667</v>
      </c>
      <c r="BT9" s="125">
        <v>1</v>
      </c>
      <c r="BU9" s="125"/>
      <c r="BV9" s="125">
        <v>1</v>
      </c>
      <c r="BW9" s="126">
        <v>3</v>
      </c>
      <c r="BX9" s="127">
        <f>IF(P9=0,"",IF(BW9=0,"",(BW9/P9)))</f>
        <v>0.2</v>
      </c>
      <c r="BY9" s="128">
        <v>1</v>
      </c>
      <c r="BZ9" s="129">
        <f>IFERROR(BY9/BW9,"-")</f>
        <v>0.33333333333333</v>
      </c>
      <c r="CA9" s="130">
        <v>33000</v>
      </c>
      <c r="CB9" s="131">
        <f>IFERROR(CA9/BW9,"-")</f>
        <v>11000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4</v>
      </c>
      <c r="CP9" s="141">
        <v>663000</v>
      </c>
      <c r="CQ9" s="141">
        <v>623000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>
        <f>AB10</f>
        <v>1.5375</v>
      </c>
      <c r="B10" s="203" t="s">
        <v>77</v>
      </c>
      <c r="C10" s="203" t="s">
        <v>62</v>
      </c>
      <c r="D10" s="203" t="s">
        <v>63</v>
      </c>
      <c r="E10" s="203"/>
      <c r="F10" s="203" t="s">
        <v>64</v>
      </c>
      <c r="G10" s="203" t="s">
        <v>78</v>
      </c>
      <c r="H10" s="90" t="s">
        <v>66</v>
      </c>
      <c r="I10" s="90" t="s">
        <v>79</v>
      </c>
      <c r="J10" s="188">
        <v>80000</v>
      </c>
      <c r="K10" s="81">
        <v>7</v>
      </c>
      <c r="L10" s="81">
        <v>0</v>
      </c>
      <c r="M10" s="81">
        <v>19</v>
      </c>
      <c r="N10" s="91">
        <v>5</v>
      </c>
      <c r="O10" s="92">
        <v>0</v>
      </c>
      <c r="P10" s="93">
        <f>N10+O10</f>
        <v>5</v>
      </c>
      <c r="Q10" s="82">
        <f>IFERROR(P10/M10,"-")</f>
        <v>0.26315789473684</v>
      </c>
      <c r="R10" s="81">
        <v>1</v>
      </c>
      <c r="S10" s="81">
        <v>2</v>
      </c>
      <c r="T10" s="82">
        <f>IFERROR(S10/(O10+P10),"-")</f>
        <v>0.4</v>
      </c>
      <c r="U10" s="182">
        <f>IFERROR(J10/SUM(P10:P11),"-")</f>
        <v>6153.8461538462</v>
      </c>
      <c r="V10" s="84">
        <v>1</v>
      </c>
      <c r="W10" s="82">
        <f>IF(P10=0,"-",V10/P10)</f>
        <v>0.2</v>
      </c>
      <c r="X10" s="186">
        <v>16000</v>
      </c>
      <c r="Y10" s="187">
        <f>IFERROR(X10/P10,"-")</f>
        <v>3200</v>
      </c>
      <c r="Z10" s="187">
        <f>IFERROR(X10/V10,"-")</f>
        <v>16000</v>
      </c>
      <c r="AA10" s="188">
        <f>SUM(X10:X11)-SUM(J10:J11)</f>
        <v>43000</v>
      </c>
      <c r="AB10" s="85">
        <f>SUM(X10:X11)/SUM(J10:J11)</f>
        <v>1.5375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2</v>
      </c>
      <c r="AN10" s="101">
        <f>IF(P10=0,"",IF(AM10=0,"",(AM10/P10)))</f>
        <v>0.4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1</v>
      </c>
      <c r="AW10" s="107">
        <f>IF(P10=0,"",IF(AV10=0,"",(AV10/P10)))</f>
        <v>0.2</v>
      </c>
      <c r="AX10" s="106">
        <v>1</v>
      </c>
      <c r="AY10" s="108">
        <f>IFERROR(AX10/AV10,"-")</f>
        <v>1</v>
      </c>
      <c r="AZ10" s="109">
        <v>16000</v>
      </c>
      <c r="BA10" s="110">
        <f>IFERROR(AZ10/AV10,"-")</f>
        <v>16000</v>
      </c>
      <c r="BB10" s="111"/>
      <c r="BC10" s="111"/>
      <c r="BD10" s="111">
        <v>1</v>
      </c>
      <c r="BE10" s="112">
        <v>1</v>
      </c>
      <c r="BF10" s="113">
        <f>IF(P10=0,"",IF(BE10=0,"",(BE10/P10)))</f>
        <v>0.2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</v>
      </c>
      <c r="BO10" s="120">
        <f>IF(P10=0,"",IF(BN10=0,"",(BN10/P10)))</f>
        <v>0.2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16000</v>
      </c>
      <c r="CQ10" s="141">
        <v>16000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80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21</v>
      </c>
      <c r="L11" s="81">
        <v>14</v>
      </c>
      <c r="M11" s="81">
        <v>7</v>
      </c>
      <c r="N11" s="91">
        <v>8</v>
      </c>
      <c r="O11" s="92">
        <v>0</v>
      </c>
      <c r="P11" s="93">
        <f>N11+O11</f>
        <v>8</v>
      </c>
      <c r="Q11" s="82">
        <f>IFERROR(P11/M11,"-")</f>
        <v>1.1428571428571</v>
      </c>
      <c r="R11" s="81">
        <v>0</v>
      </c>
      <c r="S11" s="81">
        <v>2</v>
      </c>
      <c r="T11" s="82">
        <f>IFERROR(S11/(O11+P11),"-")</f>
        <v>0.25</v>
      </c>
      <c r="U11" s="182"/>
      <c r="V11" s="84">
        <v>1</v>
      </c>
      <c r="W11" s="82">
        <f>IF(P11=0,"-",V11/P11)</f>
        <v>0.125</v>
      </c>
      <c r="X11" s="186">
        <v>107000</v>
      </c>
      <c r="Y11" s="187">
        <f>IFERROR(X11/P11,"-")</f>
        <v>13375</v>
      </c>
      <c r="Z11" s="187">
        <f>IFERROR(X11/V11,"-")</f>
        <v>107000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0.125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3</v>
      </c>
      <c r="BF11" s="113">
        <f>IF(P11=0,"",IF(BE11=0,"",(BE11/P11)))</f>
        <v>0.375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3</v>
      </c>
      <c r="BO11" s="120">
        <f>IF(P11=0,"",IF(BN11=0,"",(BN11/P11)))</f>
        <v>0.375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0.125</v>
      </c>
      <c r="BY11" s="128">
        <v>1</v>
      </c>
      <c r="BZ11" s="129">
        <f>IFERROR(BY11/BW11,"-")</f>
        <v>1</v>
      </c>
      <c r="CA11" s="130">
        <v>107000</v>
      </c>
      <c r="CB11" s="131">
        <f>IFERROR(CA11/BW11,"-")</f>
        <v>107000</v>
      </c>
      <c r="CC11" s="132"/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107000</v>
      </c>
      <c r="CQ11" s="141">
        <v>107000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4.135</v>
      </c>
      <c r="B14" s="39"/>
      <c r="C14" s="39"/>
      <c r="D14" s="39"/>
      <c r="E14" s="39"/>
      <c r="F14" s="39"/>
      <c r="G14" s="40" t="s">
        <v>81</v>
      </c>
      <c r="H14" s="40"/>
      <c r="I14" s="40"/>
      <c r="J14" s="190">
        <f>SUM(J6:J13)</f>
        <v>200000</v>
      </c>
      <c r="K14" s="41">
        <f>SUM(K6:K13)</f>
        <v>153</v>
      </c>
      <c r="L14" s="41">
        <f>SUM(L6:L13)</f>
        <v>81</v>
      </c>
      <c r="M14" s="41">
        <f>SUM(M6:M13)</f>
        <v>122</v>
      </c>
      <c r="N14" s="41">
        <f>SUM(N6:N13)</f>
        <v>49</v>
      </c>
      <c r="O14" s="41">
        <f>SUM(O6:O13)</f>
        <v>0</v>
      </c>
      <c r="P14" s="41">
        <f>SUM(P6:P13)</f>
        <v>49</v>
      </c>
      <c r="Q14" s="42">
        <f>IFERROR(P14/M14,"-")</f>
        <v>0.4016393442623</v>
      </c>
      <c r="R14" s="78">
        <f>SUM(R6:R13)</f>
        <v>7</v>
      </c>
      <c r="S14" s="78">
        <f>SUM(S6:S13)</f>
        <v>14</v>
      </c>
      <c r="T14" s="42">
        <f>IFERROR(R14/P14,"-")</f>
        <v>0.14285714285714</v>
      </c>
      <c r="U14" s="184">
        <f>IFERROR(J14/P14,"-")</f>
        <v>4081.6326530612</v>
      </c>
      <c r="V14" s="44">
        <f>SUM(V6:V13)</f>
        <v>10</v>
      </c>
      <c r="W14" s="42">
        <f>IFERROR(V14/P14,"-")</f>
        <v>0.20408163265306</v>
      </c>
      <c r="X14" s="190">
        <f>SUM(X6:X13)</f>
        <v>827000</v>
      </c>
      <c r="Y14" s="190">
        <f>IFERROR(X14/P14,"-")</f>
        <v>16877.551020408</v>
      </c>
      <c r="Z14" s="190">
        <f>IFERROR(X14/V14,"-")</f>
        <v>82700</v>
      </c>
      <c r="AA14" s="190">
        <f>X14-J14</f>
        <v>627000</v>
      </c>
      <c r="AB14" s="47">
        <f>X14/J14</f>
        <v>4.135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82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0.33333333333333</v>
      </c>
      <c r="B6" s="203" t="s">
        <v>83</v>
      </c>
      <c r="C6" s="203" t="s">
        <v>84</v>
      </c>
      <c r="D6" s="203" t="s">
        <v>85</v>
      </c>
      <c r="E6" s="203" t="s">
        <v>86</v>
      </c>
      <c r="F6" s="203" t="s">
        <v>64</v>
      </c>
      <c r="G6" s="203" t="s">
        <v>87</v>
      </c>
      <c r="H6" s="90" t="s">
        <v>88</v>
      </c>
      <c r="I6" s="90" t="s">
        <v>89</v>
      </c>
      <c r="J6" s="188">
        <v>75000</v>
      </c>
      <c r="K6" s="81">
        <v>7</v>
      </c>
      <c r="L6" s="81">
        <v>0</v>
      </c>
      <c r="M6" s="81">
        <v>63</v>
      </c>
      <c r="N6" s="91">
        <v>7</v>
      </c>
      <c r="O6" s="92">
        <v>0</v>
      </c>
      <c r="P6" s="93">
        <f>N6+O6</f>
        <v>7</v>
      </c>
      <c r="Q6" s="82">
        <f>IFERROR(P6/M6,"-")</f>
        <v>0.11111111111111</v>
      </c>
      <c r="R6" s="81">
        <v>3</v>
      </c>
      <c r="S6" s="81">
        <v>3</v>
      </c>
      <c r="T6" s="82">
        <f>IFERROR(S6/(O6+P6),"-")</f>
        <v>0.42857142857143</v>
      </c>
      <c r="U6" s="182">
        <f>IFERROR(J6/SUM(P6:P7),"-")</f>
        <v>3947.3684210526</v>
      </c>
      <c r="V6" s="84">
        <v>1</v>
      </c>
      <c r="W6" s="82">
        <f>IF(P6=0,"-",V6/P6)</f>
        <v>0.14285714285714</v>
      </c>
      <c r="X6" s="186">
        <v>25000</v>
      </c>
      <c r="Y6" s="187">
        <f>IFERROR(X6/P6,"-")</f>
        <v>3571.4285714286</v>
      </c>
      <c r="Z6" s="187">
        <f>IFERROR(X6/V6,"-")</f>
        <v>25000</v>
      </c>
      <c r="AA6" s="188">
        <f>SUM(X6:X7)-SUM(J6:J7)</f>
        <v>-50000</v>
      </c>
      <c r="AB6" s="85">
        <f>SUM(X6:X7)/SUM(J6:J7)</f>
        <v>0.33333333333333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3</v>
      </c>
      <c r="AN6" s="101">
        <f>IF(P6=0,"",IF(AM6=0,"",(AM6/P6)))</f>
        <v>0.42857142857143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0.28571428571429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2</v>
      </c>
      <c r="BO6" s="120">
        <f>IF(P6=0,"",IF(BN6=0,"",(BN6/P6)))</f>
        <v>0.28571428571429</v>
      </c>
      <c r="BP6" s="121">
        <v>1</v>
      </c>
      <c r="BQ6" s="122">
        <f>IFERROR(BP6/BN6,"-")</f>
        <v>0.5</v>
      </c>
      <c r="BR6" s="123">
        <v>25000</v>
      </c>
      <c r="BS6" s="124">
        <f>IFERROR(BR6/BN6,"-")</f>
        <v>12500</v>
      </c>
      <c r="BT6" s="125"/>
      <c r="BU6" s="125"/>
      <c r="BV6" s="125">
        <v>1</v>
      </c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25000</v>
      </c>
      <c r="CQ6" s="141">
        <v>25000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90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52</v>
      </c>
      <c r="L7" s="81">
        <v>33</v>
      </c>
      <c r="M7" s="81">
        <v>23</v>
      </c>
      <c r="N7" s="91">
        <v>12</v>
      </c>
      <c r="O7" s="92">
        <v>0</v>
      </c>
      <c r="P7" s="93">
        <f>N7+O7</f>
        <v>12</v>
      </c>
      <c r="Q7" s="82">
        <f>IFERROR(P7/M7,"-")</f>
        <v>0.52173913043478</v>
      </c>
      <c r="R7" s="81">
        <v>0</v>
      </c>
      <c r="S7" s="81">
        <v>2</v>
      </c>
      <c r="T7" s="82">
        <f>IFERROR(S7/(O7+P7),"-")</f>
        <v>0.16666666666667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3</v>
      </c>
      <c r="AN7" s="101">
        <f>IF(P7=0,"",IF(AM7=0,"",(AM7/P7)))</f>
        <v>0.25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0.083333333333333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</v>
      </c>
      <c r="BF7" s="113">
        <f>IF(P7=0,"",IF(BE7=0,"",(BE7/P7)))</f>
        <v>0.083333333333333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7</v>
      </c>
      <c r="BO7" s="120">
        <f>IF(P7=0,"",IF(BN7=0,"",(BN7/P7)))</f>
        <v>0.58333333333333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0.33333333333333</v>
      </c>
      <c r="B10" s="39"/>
      <c r="C10" s="39"/>
      <c r="D10" s="39"/>
      <c r="E10" s="39"/>
      <c r="F10" s="39"/>
      <c r="G10" s="40" t="s">
        <v>91</v>
      </c>
      <c r="H10" s="40"/>
      <c r="I10" s="40"/>
      <c r="J10" s="190">
        <f>SUM(J6:J9)</f>
        <v>75000</v>
      </c>
      <c r="K10" s="41">
        <f>SUM(K6:K9)</f>
        <v>59</v>
      </c>
      <c r="L10" s="41">
        <f>SUM(L6:L9)</f>
        <v>33</v>
      </c>
      <c r="M10" s="41">
        <f>SUM(M6:M9)</f>
        <v>86</v>
      </c>
      <c r="N10" s="41">
        <f>SUM(N6:N9)</f>
        <v>19</v>
      </c>
      <c r="O10" s="41">
        <f>SUM(O6:O9)</f>
        <v>0</v>
      </c>
      <c r="P10" s="41">
        <f>SUM(P6:P9)</f>
        <v>19</v>
      </c>
      <c r="Q10" s="42">
        <f>IFERROR(P10/M10,"-")</f>
        <v>0.22093023255814</v>
      </c>
      <c r="R10" s="78">
        <f>SUM(R6:R9)</f>
        <v>3</v>
      </c>
      <c r="S10" s="78">
        <f>SUM(S6:S9)</f>
        <v>5</v>
      </c>
      <c r="T10" s="42">
        <f>IFERROR(R10/P10,"-")</f>
        <v>0.15789473684211</v>
      </c>
      <c r="U10" s="184">
        <f>IFERROR(J10/P10,"-")</f>
        <v>3947.3684210526</v>
      </c>
      <c r="V10" s="44">
        <f>SUM(V6:V9)</f>
        <v>1</v>
      </c>
      <c r="W10" s="42">
        <f>IFERROR(V10/P10,"-")</f>
        <v>0.052631578947368</v>
      </c>
      <c r="X10" s="190">
        <f>SUM(X6:X9)</f>
        <v>25000</v>
      </c>
      <c r="Y10" s="190">
        <f>IFERROR(X10/P10,"-")</f>
        <v>1315.7894736842</v>
      </c>
      <c r="Z10" s="190">
        <f>IFERROR(X10/V10,"-")</f>
        <v>25000</v>
      </c>
      <c r="AA10" s="190">
        <f>X10-J10</f>
        <v>-50000</v>
      </c>
      <c r="AB10" s="47">
        <f>X10/J10</f>
        <v>0.33333333333333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