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<sst xmlns="http://schemas.openxmlformats.org/spreadsheetml/2006/main" uniqueCount="76">
  <si>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</si>
  <si>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</si>
  <si>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</si>
  <si>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</si>
  <si>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</si>
  <si>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</si>
  <si>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</si>
  <si>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</si>
  <si>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</si>
  <si>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</si>
  <si>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</si>
  <si>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</si>
  <si>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</si>
  <si>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</si>
  <si>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</si>
  <si>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</si>
  <si>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</si>
  <si>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</si>
  <si>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</si>
  <si>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</si>
  <si>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</si>
  <si>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</si>
  <si>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</si>
  <si>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</si>
  <si>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</si>
  <si>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</si>
  <si>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</si>
  <si>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</si>
  <si>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</si>
  <si>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</si>
  <si>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</si>
  <si>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</si>
  <si>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</si>
  <si>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</si>
  <si>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</si>
  <si>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</si>
  <si>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</si>
  <si>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</si>
  <si>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</si>
  <si>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</si>
  <si>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</si>
  <si>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</si>
  <si>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</si>
  <si>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</si>
  <si>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</si>
  <si>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</si>
  <si>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</si>
  <si>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</si>
  <si>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</si>
  <si>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</si>
  <si>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</si>
  <si>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</si>
  <si>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</si>
  <si>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</si>
  <si>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</si>
  <si>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</si>
  <si>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</si>
  <si>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</si>
  <si>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</si>
  <si>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</si>
  <si>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smss2365</t>
  </si>
  <si>
    <t>いろいろ</t>
  </si>
  <si>
    <t>企画枠ラーメン信夫</t>
  </si>
  <si>
    <t>空電</t>
  </si>
  <si>
    <t>ウーマンハンター</t>
  </si>
  <si>
    <t>企画枠</t>
  </si>
  <si>
    <t>3月01日(火)</t>
  </si>
  <si>
    <t>sms_a1104</t>
  </si>
  <si>
    <t>大洋図書</t>
  </si>
  <si>
    <t>2P_対談風原稿_アイ</t>
  </si>
  <si>
    <t>i38</t>
  </si>
  <si>
    <t>別冊ラヴァーズ</t>
  </si>
  <si>
    <t>4C2P</t>
  </si>
  <si>
    <t>3月22日(火)</t>
  </si>
  <si>
    <t>smss2366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</si>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</sst>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</v>
      </c>
      <c r="D6" s="195">
        <v>155000</v>
      </c>
      <c r="E6" s="81">
        <v>0</v>
      </c>
      <c r="F6" s="81">
        <v>0</v>
      </c>
      <c r="G6" s="81">
        <v>201</v>
      </c>
      <c r="H6" s="91">
        <v>50</v>
      </c>
      <c r="I6" s="92">
        <v>2</v>
      </c>
      <c r="J6" s="145">
        <f>H6+I6</f>
        <v>52</v>
      </c>
      <c r="K6" s="82">
        <f>IFERROR(J6/G6,"-")</f>
        <v>0.25870646766169</v>
      </c>
      <c r="L6" s="81">
        <v>12</v>
      </c>
      <c r="M6" s="81">
        <v>11</v>
      </c>
      <c r="N6" s="82">
        <f>IFERROR(L6/J6,"-")</f>
        <v>0.23076923076923</v>
      </c>
      <c r="O6" s="83">
        <f>IFERROR(D6/J6,"-")</f>
        <v>2980.7692307692</v>
      </c>
      <c r="P6" s="84">
        <v>8</v>
      </c>
      <c r="Q6" s="82">
        <f>IFERROR(P6/J6,"-")</f>
        <v>0.15384615384615</v>
      </c>
      <c r="R6" s="200">
        <v>163000</v>
      </c>
      <c r="S6" s="201">
        <f>IFERROR(R6/J6,"-")</f>
        <v>3134.6153846154</v>
      </c>
      <c r="T6" s="201">
        <f>IFERROR(R6/P6,"-")</f>
        <v>20375</v>
      </c>
      <c r="U6" s="195">
        <f>IFERROR(R6-D6,"-")</f>
        <v>8000</v>
      </c>
      <c r="V6" s="85">
        <f>R6/D6</f>
        <v>1.0516129032258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155000</v>
      </c>
      <c r="E9" s="41">
        <f>SUM(E6:E7)</f>
        <v>0</v>
      </c>
      <c r="F9" s="41">
        <f>SUM(F6:F7)</f>
        <v>0</v>
      </c>
      <c r="G9" s="41">
        <f>SUM(G6:G7)</f>
        <v>201</v>
      </c>
      <c r="H9" s="41">
        <f>SUM(H6:H7)</f>
        <v>50</v>
      </c>
      <c r="I9" s="41">
        <f>SUM(I6:I7)</f>
        <v>2</v>
      </c>
      <c r="J9" s="41">
        <f>SUM(J6:J7)</f>
        <v>52</v>
      </c>
      <c r="K9" s="42">
        <f>IFERROR(J9/G9,"-")</f>
        <v>0.25870646766169</v>
      </c>
      <c r="L9" s="78">
        <f>SUM(L6:L7)</f>
        <v>12</v>
      </c>
      <c r="M9" s="78">
        <f>SUM(M6:M7)</f>
        <v>11</v>
      </c>
      <c r="N9" s="42">
        <f>IFERROR(L9/J9,"-")</f>
        <v>0.23076923076923</v>
      </c>
      <c r="O9" s="43">
        <f>IFERROR(D9/J9,"-")</f>
        <v>2980.7692307692</v>
      </c>
      <c r="P9" s="44">
        <f>SUM(P6:P7)</f>
        <v>8</v>
      </c>
      <c r="Q9" s="42">
        <f>IFERROR(P9/J9,"-")</f>
        <v>0.15384615384615</v>
      </c>
      <c r="R9" s="45">
        <f>SUM(R6:R7)</f>
        <v>163000</v>
      </c>
      <c r="S9" s="45">
        <f>IFERROR(R9/J9,"-")</f>
        <v>3134.6153846154</v>
      </c>
      <c r="T9" s="45">
        <f>IFERROR(R9/P9,"-")</f>
        <v>20375</v>
      </c>
      <c r="U9" s="46">
        <f>SUM(U6:U7)</f>
        <v>8000</v>
      </c>
      <c r="V9" s="47">
        <f>IFERROR(R9/D9,"-")</f>
        <v>1.0516129032258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1.7125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80000</v>
      </c>
      <c r="K6" s="81">
        <v>0</v>
      </c>
      <c r="L6" s="81">
        <v>0</v>
      </c>
      <c r="M6" s="81">
        <v>106</v>
      </c>
      <c r="N6" s="91">
        <v>28</v>
      </c>
      <c r="O6" s="92">
        <v>1</v>
      </c>
      <c r="P6" s="93">
        <f>N6+O6</f>
        <v>29</v>
      </c>
      <c r="Q6" s="82">
        <f>IFERROR(P6/M6,"-")</f>
        <v>0.27358490566038</v>
      </c>
      <c r="R6" s="81">
        <v>9</v>
      </c>
      <c r="S6" s="81">
        <v>4</v>
      </c>
      <c r="T6" s="82">
        <f>IFERROR(S6/(O6+P6),"-")</f>
        <v>0.13333333333333</v>
      </c>
      <c r="U6" s="182">
        <f>IFERROR(J6/SUM(P6:P6),"-")</f>
        <v>2758.6206896552</v>
      </c>
      <c r="V6" s="84">
        <v>6</v>
      </c>
      <c r="W6" s="82">
        <f>IF(P6=0,"-",V6/P6)</f>
        <v>0.20689655172414</v>
      </c>
      <c r="X6" s="186">
        <v>137000</v>
      </c>
      <c r="Y6" s="187">
        <f>IFERROR(X6/P6,"-")</f>
        <v>4724.1379310345</v>
      </c>
      <c r="Z6" s="187">
        <f>IFERROR(X6/V6,"-")</f>
        <v>22833.333333333</v>
      </c>
      <c r="AA6" s="188">
        <f>SUM(X6:X6)-SUM(J6:J6)</f>
        <v>57000</v>
      </c>
      <c r="AB6" s="85">
        <f>SUM(X6:X6)/SUM(J6:J6)</f>
        <v>1.7125</v>
      </c>
      <c r="AC6" s="79"/>
      <c r="AD6" s="94">
        <v>1</v>
      </c>
      <c r="AE6" s="95">
        <f>IF(P6=0,"",IF(AD6=0,"",(AD6/P6)))</f>
        <v>0.03448275862069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0.068965517241379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0.10344827586207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0.31034482758621</v>
      </c>
      <c r="BG6" s="112">
        <v>2</v>
      </c>
      <c r="BH6" s="114">
        <f>IFERROR(BG6/BE6,"-")</f>
        <v>0.22222222222222</v>
      </c>
      <c r="BI6" s="115">
        <v>28000</v>
      </c>
      <c r="BJ6" s="116">
        <f>IFERROR(BI6/BE6,"-")</f>
        <v>3111.1111111111</v>
      </c>
      <c r="BK6" s="117">
        <v>1</v>
      </c>
      <c r="BL6" s="117"/>
      <c r="BM6" s="117">
        <v>1</v>
      </c>
      <c r="BN6" s="119">
        <v>13</v>
      </c>
      <c r="BO6" s="120">
        <f>IF(P6=0,"",IF(BN6=0,"",(BN6/P6)))</f>
        <v>0.44827586206897</v>
      </c>
      <c r="BP6" s="121">
        <v>3</v>
      </c>
      <c r="BQ6" s="122">
        <f>IFERROR(BP6/BN6,"-")</f>
        <v>0.23076923076923</v>
      </c>
      <c r="BR6" s="123">
        <v>101000</v>
      </c>
      <c r="BS6" s="124">
        <f>IFERROR(BR6/BN6,"-")</f>
        <v>7769.2307692308</v>
      </c>
      <c r="BT6" s="125">
        <v>2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0.03448275862069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6</v>
      </c>
      <c r="CP6" s="141">
        <v>137000</v>
      </c>
      <c r="CQ6" s="141">
        <v>93000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0.34666666666667</v>
      </c>
      <c r="B7" s="203" t="s">
        <v>67</v>
      </c>
      <c r="C7" s="203" t="s">
        <v>68</v>
      </c>
      <c r="D7" s="203" t="s">
        <v>69</v>
      </c>
      <c r="E7" s="203"/>
      <c r="F7" s="203" t="s">
        <v>70</v>
      </c>
      <c r="G7" s="203" t="s">
        <v>71</v>
      </c>
      <c r="H7" s="90" t="s">
        <v>72</v>
      </c>
      <c r="I7" s="90" t="s">
        <v>73</v>
      </c>
      <c r="J7" s="188">
        <v>75000</v>
      </c>
      <c r="K7" s="81">
        <v>0</v>
      </c>
      <c r="L7" s="81">
        <v>0</v>
      </c>
      <c r="M7" s="81">
        <v>79</v>
      </c>
      <c r="N7" s="91">
        <v>11</v>
      </c>
      <c r="O7" s="92">
        <v>0</v>
      </c>
      <c r="P7" s="93">
        <f>N7+O7</f>
        <v>11</v>
      </c>
      <c r="Q7" s="82">
        <f>IFERROR(P7/M7,"-")</f>
        <v>0.13924050632911</v>
      </c>
      <c r="R7" s="81">
        <v>0</v>
      </c>
      <c r="S7" s="81">
        <v>5</v>
      </c>
      <c r="T7" s="82">
        <f>IFERROR(S7/(O7+P7),"-")</f>
        <v>0.45454545454545</v>
      </c>
      <c r="U7" s="182">
        <f>IFERROR(J7/SUM(P7:P8),"-")</f>
        <v>3260.8695652174</v>
      </c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>
        <f>SUM(X7:X8)-SUM(J7:J8)</f>
        <v>-49000</v>
      </c>
      <c r="AB7" s="85">
        <f>SUM(X7:X8)/SUM(J7:J8)</f>
        <v>0.34666666666667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0.36363636363636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0.27272727272727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0.18181818181818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74</v>
      </c>
      <c r="C8" s="203"/>
      <c r="D8" s="203"/>
      <c r="E8" s="203"/>
      <c r="F8" s="203" t="s">
        <v>63</v>
      </c>
      <c r="G8" s="203"/>
      <c r="H8" s="90"/>
      <c r="I8" s="90"/>
      <c r="J8" s="188"/>
      <c r="K8" s="81">
        <v>0</v>
      </c>
      <c r="L8" s="81">
        <v>0</v>
      </c>
      <c r="M8" s="81">
        <v>16</v>
      </c>
      <c r="N8" s="91">
        <v>11</v>
      </c>
      <c r="O8" s="92">
        <v>1</v>
      </c>
      <c r="P8" s="93">
        <f>N8+O8</f>
        <v>12</v>
      </c>
      <c r="Q8" s="82">
        <f>IFERROR(P8/M8,"-")</f>
        <v>0.75</v>
      </c>
      <c r="R8" s="81">
        <v>3</v>
      </c>
      <c r="S8" s="81">
        <v>2</v>
      </c>
      <c r="T8" s="82">
        <f>IFERROR(S8/(O8+P8),"-")</f>
        <v>0.15384615384615</v>
      </c>
      <c r="U8" s="182"/>
      <c r="V8" s="84">
        <v>2</v>
      </c>
      <c r="W8" s="82">
        <f>IF(P8=0,"-",V8/P8)</f>
        <v>0.16666666666667</v>
      </c>
      <c r="X8" s="186">
        <v>26000</v>
      </c>
      <c r="Y8" s="187">
        <f>IFERROR(X8/P8,"-")</f>
        <v>2166.6666666667</v>
      </c>
      <c r="Z8" s="187">
        <f>IFERROR(X8/V8,"-")</f>
        <v>13000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0.5</v>
      </c>
      <c r="BG8" s="112">
        <v>2</v>
      </c>
      <c r="BH8" s="114">
        <f>IFERROR(BG8/BE8,"-")</f>
        <v>0.33333333333333</v>
      </c>
      <c r="BI8" s="115">
        <v>61000</v>
      </c>
      <c r="BJ8" s="116">
        <f>IFERROR(BI8/BE8,"-")</f>
        <v>10166.666666667</v>
      </c>
      <c r="BK8" s="117"/>
      <c r="BL8" s="117"/>
      <c r="BM8" s="117">
        <v>2</v>
      </c>
      <c r="BN8" s="119">
        <v>2</v>
      </c>
      <c r="BO8" s="120">
        <f>IF(P8=0,"",IF(BN8=0,"",(BN8/P8)))</f>
        <v>0.16666666666667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0.25</v>
      </c>
      <c r="BY8" s="128">
        <v>2</v>
      </c>
      <c r="BZ8" s="129">
        <f>IFERROR(BY8/BW8,"-")</f>
        <v>0.66666666666667</v>
      </c>
      <c r="CA8" s="130">
        <v>11000</v>
      </c>
      <c r="CB8" s="131">
        <f>IFERROR(CA8/BW8,"-")</f>
        <v>3666.6666666667</v>
      </c>
      <c r="CC8" s="132">
        <v>1</v>
      </c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26000</v>
      </c>
      <c r="CQ8" s="141">
        <v>43000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1.0516129032258</v>
      </c>
      <c r="B11" s="39"/>
      <c r="C11" s="39"/>
      <c r="D11" s="39"/>
      <c r="E11" s="39"/>
      <c r="F11" s="39"/>
      <c r="G11" s="40" t="s">
        <v>75</v>
      </c>
      <c r="H11" s="40"/>
      <c r="I11" s="40"/>
      <c r="J11" s="190">
        <f>SUM(J6:J10)</f>
        <v>155000</v>
      </c>
      <c r="K11" s="41">
        <f>SUM(K6:K10)</f>
        <v>0</v>
      </c>
      <c r="L11" s="41">
        <f>SUM(L6:L10)</f>
        <v>0</v>
      </c>
      <c r="M11" s="41">
        <f>SUM(M6:M10)</f>
        <v>201</v>
      </c>
      <c r="N11" s="41">
        <f>SUM(N6:N10)</f>
        <v>50</v>
      </c>
      <c r="O11" s="41">
        <f>SUM(O6:O10)</f>
        <v>2</v>
      </c>
      <c r="P11" s="41">
        <f>SUM(P6:P10)</f>
        <v>52</v>
      </c>
      <c r="Q11" s="42">
        <f>IFERROR(P11/M11,"-")</f>
        <v>0.25870646766169</v>
      </c>
      <c r="R11" s="78">
        <f>SUM(R6:R10)</f>
        <v>12</v>
      </c>
      <c r="S11" s="78">
        <f>SUM(S6:S10)</f>
        <v>11</v>
      </c>
      <c r="T11" s="42">
        <f>IFERROR(R11/P11,"-")</f>
        <v>0.23076923076923</v>
      </c>
      <c r="U11" s="184">
        <f>IFERROR(J11/P11,"-")</f>
        <v>2980.7692307692</v>
      </c>
      <c r="V11" s="44">
        <f>SUM(V6:V10)</f>
        <v>8</v>
      </c>
      <c r="W11" s="42">
        <f>IFERROR(V11/P11,"-")</f>
        <v>0.15384615384615</v>
      </c>
      <c r="X11" s="190">
        <f>SUM(X6:X10)</f>
        <v>163000</v>
      </c>
      <c r="Y11" s="190">
        <f>IFERROR(X11/P11,"-")</f>
        <v>3134.6153846154</v>
      </c>
      <c r="Z11" s="190">
        <f>IFERROR(X11/V11,"-")</f>
        <v>20375</v>
      </c>
      <c r="AA11" s="190">
        <f>X11-J11</f>
        <v>8000</v>
      </c>
      <c r="AB11" s="47">
        <f>X11/J11</f>
        <v>1.0516129032258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