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<sst xmlns="http://schemas.openxmlformats.org/spreadsheetml/2006/main" uniqueCount="89">
  <si>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</si>
  <si>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</si>
  <si>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</si>
  <si>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</si>
  <si>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</si>
  <si>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</si>
  <si>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</si>
  <si>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</si>
  <si>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</si>
  <si>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</si>
  <si>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</si>
  <si>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</si>
  <si>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</si>
  <si>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</si>
  <si>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</si>
  <si>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</si>
  <si>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</si>
  <si>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</si>
  <si>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</si>
  <si>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</si>
  <si>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</si>
  <si>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</si>
  <si>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</si>
  <si>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</si>
  <si>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</si>
  <si>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</si>
  <si>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</si>
  <si>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</si>
  <si>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</si>
  <si>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</si>
  <si>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</si>
  <si>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</si>
  <si>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</si>
  <si>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</si>
  <si>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</si>
  <si>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</si>
  <si>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</si>
  <si>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</si>
  <si>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</si>
  <si>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</si>
  <si>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</si>
  <si>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</si>
  <si>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</si>
  <si>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</si>
  <si>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</si>
  <si>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</si>
  <si>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</si>
  <si>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</si>
  <si>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</si>
  <si>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</si>
  <si>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</si>
  <si>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</si>
  <si>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</si>
  <si>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</si>
  <si>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</si>
  <si>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</si>
  <si>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</si>
  <si>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</si>
  <si>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</si>
  <si>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</si>
  <si>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</si>
  <si>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sms_a1103</t>
  </si>
  <si>
    <t>大洋図書</t>
  </si>
  <si>
    <t>2P_対談風原稿_アイ</t>
  </si>
  <si>
    <t>i38</t>
  </si>
  <si>
    <t>臨時増刊ラヴァーズ</t>
  </si>
  <si>
    <t>1C2P</t>
  </si>
  <si>
    <t>2月21日(月)</t>
  </si>
  <si>
    <t>smss2364</t>
  </si>
  <si>
    <t>空電</t>
  </si>
  <si>
    <t>sms_a1101</t>
  </si>
  <si>
    <t>日本ジャーナル出版</t>
  </si>
  <si>
    <t>1P記事_求む！中高年男性版_アイ(妃さん)</t>
  </si>
  <si>
    <t>週刊実話増刊「実話ザ・タブー」</t>
  </si>
  <si>
    <t>表4　4C1P</t>
  </si>
  <si>
    <t>2月22日(火)</t>
  </si>
  <si>
    <t>smss2362</t>
  </si>
  <si>
    <t>雑誌 TOTAL</t>
  </si>
  <si>
    <t>●DVD 広告</t>
  </si>
  <si>
    <t>sms_a1102</t>
  </si>
  <si>
    <t>三和出版</t>
  </si>
  <si>
    <t>DVD漫画まさお</t>
  </si>
  <si>
    <t>A4変形、CVS、860円</t>
  </si>
  <si>
    <t>mv20i</t>
  </si>
  <si>
    <t>MEN'S DVD SEXY</t>
  </si>
  <si>
    <t>DVD貼付け面4C1/3P</t>
  </si>
  <si>
    <t>2月17日(木)</t>
  </si>
  <si>
    <t>smss2363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</si>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</sst>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165000</v>
      </c>
      <c r="E6" s="81">
        <v>0</v>
      </c>
      <c r="F6" s="81">
        <v>0</v>
      </c>
      <c r="G6" s="81">
        <v>205</v>
      </c>
      <c r="H6" s="91">
        <v>41</v>
      </c>
      <c r="I6" s="92">
        <v>0</v>
      </c>
      <c r="J6" s="145">
        <f>H6+I6</f>
        <v>41</v>
      </c>
      <c r="K6" s="82">
        <f>IFERROR(J6/G6,"-")</f>
        <v>0.2</v>
      </c>
      <c r="L6" s="81">
        <v>8</v>
      </c>
      <c r="M6" s="81">
        <v>7</v>
      </c>
      <c r="N6" s="82">
        <f>IFERROR(L6/J6,"-")</f>
        <v>0.19512195121951</v>
      </c>
      <c r="O6" s="83">
        <f>IFERROR(D6/J6,"-")</f>
        <v>4024.3902439024</v>
      </c>
      <c r="P6" s="84">
        <v>7</v>
      </c>
      <c r="Q6" s="82">
        <f>IFERROR(P6/J6,"-")</f>
        <v>0.17073170731707</v>
      </c>
      <c r="R6" s="200">
        <v>112000</v>
      </c>
      <c r="S6" s="201">
        <f>IFERROR(R6/J6,"-")</f>
        <v>2731.7073170732</v>
      </c>
      <c r="T6" s="201">
        <f>IFERROR(R6/P6,"-")</f>
        <v>16000</v>
      </c>
      <c r="U6" s="195">
        <f>IFERROR(R6-D6,"-")</f>
        <v>-53000</v>
      </c>
      <c r="V6" s="85">
        <f>R6/D6</f>
        <v>0.67878787878788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0</v>
      </c>
      <c r="F7" s="81">
        <v>0</v>
      </c>
      <c r="G7" s="81">
        <v>169</v>
      </c>
      <c r="H7" s="91">
        <v>62</v>
      </c>
      <c r="I7" s="92">
        <v>0</v>
      </c>
      <c r="J7" s="145">
        <f>H7+I7</f>
        <v>62</v>
      </c>
      <c r="K7" s="82">
        <f>IFERROR(J7/G7,"-")</f>
        <v>0.36686390532544</v>
      </c>
      <c r="L7" s="81">
        <v>4</v>
      </c>
      <c r="M7" s="81">
        <v>15</v>
      </c>
      <c r="N7" s="82">
        <f>IFERROR(L7/J7,"-")</f>
        <v>0.064516129032258</v>
      </c>
      <c r="O7" s="83">
        <f>IFERROR(D7/J7,"-")</f>
        <v>2016.1290322581</v>
      </c>
      <c r="P7" s="84">
        <v>1</v>
      </c>
      <c r="Q7" s="82">
        <f>IFERROR(P7/J7,"-")</f>
        <v>0.016129032258065</v>
      </c>
      <c r="R7" s="200">
        <v>10000</v>
      </c>
      <c r="S7" s="201">
        <f>IFERROR(R7/J7,"-")</f>
        <v>161.29032258065</v>
      </c>
      <c r="T7" s="201">
        <f>IFERROR(R7/P7,"-")</f>
        <v>10000</v>
      </c>
      <c r="U7" s="195">
        <f>IFERROR(R7-D7,"-")</f>
        <v>-115000</v>
      </c>
      <c r="V7" s="85">
        <f>R7/D7</f>
        <v>0.08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290000</v>
      </c>
      <c r="E10" s="41">
        <f>SUM(E6:E8)</f>
        <v>0</v>
      </c>
      <c r="F10" s="41">
        <f>SUM(F6:F8)</f>
        <v>0</v>
      </c>
      <c r="G10" s="41">
        <f>SUM(G6:G8)</f>
        <v>374</v>
      </c>
      <c r="H10" s="41">
        <f>SUM(H6:H8)</f>
        <v>103</v>
      </c>
      <c r="I10" s="41">
        <f>SUM(I6:I8)</f>
        <v>0</v>
      </c>
      <c r="J10" s="41">
        <f>SUM(J6:J8)</f>
        <v>103</v>
      </c>
      <c r="K10" s="42">
        <f>IFERROR(J10/G10,"-")</f>
        <v>0.27540106951872</v>
      </c>
      <c r="L10" s="78">
        <f>SUM(L6:L8)</f>
        <v>12</v>
      </c>
      <c r="M10" s="78">
        <f>SUM(M6:M8)</f>
        <v>22</v>
      </c>
      <c r="N10" s="42">
        <f>IFERROR(L10/J10,"-")</f>
        <v>0.11650485436893</v>
      </c>
      <c r="O10" s="43">
        <f>IFERROR(D10/J10,"-")</f>
        <v>2815.5339805825</v>
      </c>
      <c r="P10" s="44">
        <f>SUM(P6:P8)</f>
        <v>8</v>
      </c>
      <c r="Q10" s="42">
        <f>IFERROR(P10/J10,"-")</f>
        <v>0.077669902912621</v>
      </c>
      <c r="R10" s="45">
        <f>SUM(R6:R8)</f>
        <v>122000</v>
      </c>
      <c r="S10" s="45">
        <f>IFERROR(R10/J10,"-")</f>
        <v>1184.4660194175</v>
      </c>
      <c r="T10" s="45">
        <f>IFERROR(R10/P10,"-")</f>
        <v>15250</v>
      </c>
      <c r="U10" s="46">
        <f>SUM(U6:U8)</f>
        <v>-168000</v>
      </c>
      <c r="V10" s="47">
        <f>IFERROR(R10/D10,"-")</f>
        <v>0.42068965517241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1.075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</v>
      </c>
      <c r="K6" s="81">
        <v>0</v>
      </c>
      <c r="L6" s="81">
        <v>0</v>
      </c>
      <c r="M6" s="81">
        <v>67</v>
      </c>
      <c r="N6" s="91">
        <v>8</v>
      </c>
      <c r="O6" s="92">
        <v>0</v>
      </c>
      <c r="P6" s="93">
        <f>N6+O6</f>
        <v>8</v>
      </c>
      <c r="Q6" s="82">
        <f>IFERROR(P6/M6,"-")</f>
        <v>0.11940298507463</v>
      </c>
      <c r="R6" s="81">
        <v>3</v>
      </c>
      <c r="S6" s="81">
        <v>0</v>
      </c>
      <c r="T6" s="82">
        <f>IFERROR(S6/(O6+P6),"-")</f>
        <v>0</v>
      </c>
      <c r="U6" s="182">
        <f>IFERROR(J6/SUM(P6:P7),"-")</f>
        <v>1904.7619047619</v>
      </c>
      <c r="V6" s="84">
        <v>3</v>
      </c>
      <c r="W6" s="82">
        <f>IF(P6=0,"-",V6/P6)</f>
        <v>0.375</v>
      </c>
      <c r="X6" s="186">
        <v>38000</v>
      </c>
      <c r="Y6" s="187">
        <f>IFERROR(X6/P6,"-")</f>
        <v>4750</v>
      </c>
      <c r="Z6" s="187">
        <f>IFERROR(X6/V6,"-")</f>
        <v>12666.666666667</v>
      </c>
      <c r="AA6" s="188">
        <f>SUM(X6:X7)-SUM(J6:J7)</f>
        <v>3000</v>
      </c>
      <c r="AB6" s="85">
        <f>SUM(X6:X7)/SUM(J6:J7)</f>
        <v>1.075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0.5</v>
      </c>
      <c r="BG6" s="112">
        <v>1</v>
      </c>
      <c r="BH6" s="114">
        <f>IFERROR(BG6/BE6,"-")</f>
        <v>0.25</v>
      </c>
      <c r="BI6" s="115">
        <v>5000</v>
      </c>
      <c r="BJ6" s="116">
        <f>IFERROR(BI6/BE6,"-")</f>
        <v>1250</v>
      </c>
      <c r="BK6" s="117">
        <v>1</v>
      </c>
      <c r="BL6" s="117"/>
      <c r="BM6" s="117"/>
      <c r="BN6" s="119">
        <v>1</v>
      </c>
      <c r="BO6" s="120">
        <f>IF(P6=0,"",IF(BN6=0,"",(BN6/P6)))</f>
        <v>0.125</v>
      </c>
      <c r="BP6" s="121">
        <v>1</v>
      </c>
      <c r="BQ6" s="122">
        <f>IFERROR(BP6/BN6,"-")</f>
        <v>1</v>
      </c>
      <c r="BR6" s="123">
        <v>30000</v>
      </c>
      <c r="BS6" s="124">
        <f>IFERROR(BR6/BN6,"-")</f>
        <v>30000</v>
      </c>
      <c r="BT6" s="125"/>
      <c r="BU6" s="125">
        <v>1</v>
      </c>
      <c r="BV6" s="125"/>
      <c r="BW6" s="126">
        <v>3</v>
      </c>
      <c r="BX6" s="127">
        <f>IF(P6=0,"",IF(BW6=0,"",(BW6/P6)))</f>
        <v>0.375</v>
      </c>
      <c r="BY6" s="128">
        <v>1</v>
      </c>
      <c r="BZ6" s="129">
        <f>IFERROR(BY6/BW6,"-")</f>
        <v>0.33333333333333</v>
      </c>
      <c r="CA6" s="130">
        <v>3000</v>
      </c>
      <c r="CB6" s="131">
        <f>IFERROR(CA6/BW6,"-")</f>
        <v>1000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38000</v>
      </c>
      <c r="CQ6" s="141">
        <v>30000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29</v>
      </c>
      <c r="N7" s="91">
        <v>13</v>
      </c>
      <c r="O7" s="92">
        <v>0</v>
      </c>
      <c r="P7" s="93">
        <f>N7+O7</f>
        <v>13</v>
      </c>
      <c r="Q7" s="82">
        <f>IFERROR(P7/M7,"-")</f>
        <v>0.44827586206897</v>
      </c>
      <c r="R7" s="81">
        <v>0</v>
      </c>
      <c r="S7" s="81">
        <v>4</v>
      </c>
      <c r="T7" s="82">
        <f>IFERROR(S7/(O7+P7),"-")</f>
        <v>0.30769230769231</v>
      </c>
      <c r="U7" s="182"/>
      <c r="V7" s="84">
        <v>1</v>
      </c>
      <c r="W7" s="82">
        <f>IF(P7=0,"-",V7/P7)</f>
        <v>0.076923076923077</v>
      </c>
      <c r="X7" s="186">
        <v>5000</v>
      </c>
      <c r="Y7" s="187">
        <f>IFERROR(X7/P7,"-")</f>
        <v>384.61538461538</v>
      </c>
      <c r="Z7" s="187">
        <f>IFERROR(X7/V7,"-")</f>
        <v>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0.15384615384615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0.076923076923077</v>
      </c>
      <c r="BG7" s="112">
        <v>1</v>
      </c>
      <c r="BH7" s="114">
        <f>IFERROR(BG7/BE7,"-")</f>
        <v>1</v>
      </c>
      <c r="BI7" s="115">
        <v>16000</v>
      </c>
      <c r="BJ7" s="116">
        <f>IFERROR(BI7/BE7,"-")</f>
        <v>16000</v>
      </c>
      <c r="BK7" s="117"/>
      <c r="BL7" s="117"/>
      <c r="BM7" s="117">
        <v>1</v>
      </c>
      <c r="BN7" s="119">
        <v>4</v>
      </c>
      <c r="BO7" s="120">
        <f>IF(P7=0,"",IF(BN7=0,"",(BN7/P7)))</f>
        <v>0.30769230769231</v>
      </c>
      <c r="BP7" s="121">
        <v>1</v>
      </c>
      <c r="BQ7" s="122">
        <f>IFERROR(BP7/BN7,"-")</f>
        <v>0.25</v>
      </c>
      <c r="BR7" s="123">
        <v>5000</v>
      </c>
      <c r="BS7" s="124">
        <f>IFERROR(BR7/BN7,"-")</f>
        <v>1250</v>
      </c>
      <c r="BT7" s="125">
        <v>1</v>
      </c>
      <c r="BU7" s="125"/>
      <c r="BV7" s="125"/>
      <c r="BW7" s="126">
        <v>4</v>
      </c>
      <c r="BX7" s="127">
        <f>IF(P7=0,"",IF(BW7=0,"",(BW7/P7)))</f>
        <v>0.30769230769231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0.15384615384615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5000</v>
      </c>
      <c r="CQ7" s="141">
        <v>16000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0.552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125000</v>
      </c>
      <c r="K8" s="81">
        <v>0</v>
      </c>
      <c r="L8" s="81">
        <v>0</v>
      </c>
      <c r="M8" s="81">
        <v>49</v>
      </c>
      <c r="N8" s="91">
        <v>8</v>
      </c>
      <c r="O8" s="92">
        <v>0</v>
      </c>
      <c r="P8" s="93">
        <f>N8+O8</f>
        <v>8</v>
      </c>
      <c r="Q8" s="82">
        <f>IFERROR(P8/M8,"-")</f>
        <v>0.16326530612245</v>
      </c>
      <c r="R8" s="81">
        <v>0</v>
      </c>
      <c r="S8" s="81">
        <v>2</v>
      </c>
      <c r="T8" s="82">
        <f>IFERROR(S8/(O8+P8),"-")</f>
        <v>0.25</v>
      </c>
      <c r="U8" s="182">
        <f>IFERROR(J8/SUM(P8:P9),"-")</f>
        <v>6250</v>
      </c>
      <c r="V8" s="84">
        <v>1</v>
      </c>
      <c r="W8" s="82">
        <f>IF(P8=0,"-",V8/P8)</f>
        <v>0.125</v>
      </c>
      <c r="X8" s="186">
        <v>5000</v>
      </c>
      <c r="Y8" s="187">
        <f>IFERROR(X8/P8,"-")</f>
        <v>625</v>
      </c>
      <c r="Z8" s="187">
        <f>IFERROR(X8/V8,"-")</f>
        <v>5000</v>
      </c>
      <c r="AA8" s="188">
        <f>SUM(X8:X9)-SUM(J8:J9)</f>
        <v>-56000</v>
      </c>
      <c r="AB8" s="85">
        <f>SUM(X8:X9)/SUM(J8:J9)</f>
        <v>0.552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0.25</v>
      </c>
      <c r="BY8" s="128">
        <v>1</v>
      </c>
      <c r="BZ8" s="129">
        <f>IFERROR(BY8/BW8,"-")</f>
        <v>0.5</v>
      </c>
      <c r="CA8" s="130">
        <v>5000</v>
      </c>
      <c r="CB8" s="131">
        <f>IFERROR(CA8/BW8,"-")</f>
        <v>2500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60</v>
      </c>
      <c r="N9" s="91">
        <v>12</v>
      </c>
      <c r="O9" s="92">
        <v>0</v>
      </c>
      <c r="P9" s="93">
        <f>N9+O9</f>
        <v>12</v>
      </c>
      <c r="Q9" s="82">
        <f>IFERROR(P9/M9,"-")</f>
        <v>0.2</v>
      </c>
      <c r="R9" s="81">
        <v>5</v>
      </c>
      <c r="S9" s="81">
        <v>1</v>
      </c>
      <c r="T9" s="82">
        <f>IFERROR(S9/(O9+P9),"-")</f>
        <v>0.083333333333333</v>
      </c>
      <c r="U9" s="182"/>
      <c r="V9" s="84">
        <v>2</v>
      </c>
      <c r="W9" s="82">
        <f>IF(P9=0,"-",V9/P9)</f>
        <v>0.16666666666667</v>
      </c>
      <c r="X9" s="186">
        <v>64000</v>
      </c>
      <c r="Y9" s="187">
        <f>IFERROR(X9/P9,"-")</f>
        <v>5333.3333333333</v>
      </c>
      <c r="Z9" s="187">
        <f>IFERROR(X9/V9,"-")</f>
        <v>32000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0.083333333333333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0.083333333333333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0.33333333333333</v>
      </c>
      <c r="BP9" s="121">
        <v>1</v>
      </c>
      <c r="BQ9" s="122">
        <f>IFERROR(BP9/BN9,"-")</f>
        <v>0.25</v>
      </c>
      <c r="BR9" s="123">
        <v>58000</v>
      </c>
      <c r="BS9" s="124">
        <f>IFERROR(BR9/BN9,"-")</f>
        <v>14500</v>
      </c>
      <c r="BT9" s="125"/>
      <c r="BU9" s="125"/>
      <c r="BV9" s="125">
        <v>1</v>
      </c>
      <c r="BW9" s="126">
        <v>6</v>
      </c>
      <c r="BX9" s="127">
        <f>IF(P9=0,"",IF(BW9=0,"",(BW9/P9)))</f>
        <v>0.5</v>
      </c>
      <c r="BY9" s="128">
        <v>2</v>
      </c>
      <c r="BZ9" s="129">
        <f>IFERROR(BY9/BW9,"-")</f>
        <v>0.33333333333333</v>
      </c>
      <c r="CA9" s="130">
        <v>9000</v>
      </c>
      <c r="CB9" s="131">
        <f>IFERROR(CA9/BW9,"-")</f>
        <v>1500</v>
      </c>
      <c r="CC9" s="132">
        <v>2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64000</v>
      </c>
      <c r="CQ9" s="141">
        <v>58000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0.67878787878788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165000</v>
      </c>
      <c r="K12" s="41">
        <f>SUM(K6:K11)</f>
        <v>0</v>
      </c>
      <c r="L12" s="41">
        <f>SUM(L6:L11)</f>
        <v>0</v>
      </c>
      <c r="M12" s="41">
        <f>SUM(M6:M11)</f>
        <v>205</v>
      </c>
      <c r="N12" s="41">
        <f>SUM(N6:N11)</f>
        <v>41</v>
      </c>
      <c r="O12" s="41">
        <f>SUM(O6:O11)</f>
        <v>0</v>
      </c>
      <c r="P12" s="41">
        <f>SUM(P6:P11)</f>
        <v>41</v>
      </c>
      <c r="Q12" s="42">
        <f>IFERROR(P12/M12,"-")</f>
        <v>0.2</v>
      </c>
      <c r="R12" s="78">
        <f>SUM(R6:R11)</f>
        <v>8</v>
      </c>
      <c r="S12" s="78">
        <f>SUM(S6:S11)</f>
        <v>7</v>
      </c>
      <c r="T12" s="42">
        <f>IFERROR(R12/P12,"-")</f>
        <v>0.19512195121951</v>
      </c>
      <c r="U12" s="184">
        <f>IFERROR(J12/P12,"-")</f>
        <v>4024.3902439024</v>
      </c>
      <c r="V12" s="44">
        <f>SUM(V6:V11)</f>
        <v>7</v>
      </c>
      <c r="W12" s="42">
        <f>IFERROR(V12/P12,"-")</f>
        <v>0.17073170731707</v>
      </c>
      <c r="X12" s="190">
        <f>SUM(X6:X11)</f>
        <v>112000</v>
      </c>
      <c r="Y12" s="190">
        <f>IFERROR(X12/P12,"-")</f>
        <v>2731.7073170732</v>
      </c>
      <c r="Z12" s="190">
        <f>IFERROR(X12/V12,"-")</f>
        <v>16000</v>
      </c>
      <c r="AA12" s="190">
        <f>X12-J12</f>
        <v>-53000</v>
      </c>
      <c r="AB12" s="47">
        <f>X12/J12</f>
        <v>0.67878787878788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0.08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83</v>
      </c>
      <c r="G6" s="203" t="s">
        <v>84</v>
      </c>
      <c r="H6" s="90" t="s">
        <v>85</v>
      </c>
      <c r="I6" s="90" t="s">
        <v>86</v>
      </c>
      <c r="J6" s="188">
        <v>125000</v>
      </c>
      <c r="K6" s="81">
        <v>0</v>
      </c>
      <c r="L6" s="81">
        <v>0</v>
      </c>
      <c r="M6" s="81">
        <v>47</v>
      </c>
      <c r="N6" s="91">
        <v>13</v>
      </c>
      <c r="O6" s="92">
        <v>0</v>
      </c>
      <c r="P6" s="93">
        <f>N6+O6</f>
        <v>13</v>
      </c>
      <c r="Q6" s="82">
        <f>IFERROR(P6/M6,"-")</f>
        <v>0.27659574468085</v>
      </c>
      <c r="R6" s="81">
        <v>1</v>
      </c>
      <c r="S6" s="81">
        <v>5</v>
      </c>
      <c r="T6" s="82">
        <f>IFERROR(S6/(O6+P6),"-")</f>
        <v>0.38461538461538</v>
      </c>
      <c r="U6" s="182">
        <f>IFERROR(J6/SUM(P6:P7),"-")</f>
        <v>2016.1290322581</v>
      </c>
      <c r="V6" s="84">
        <v>0</v>
      </c>
      <c r="W6" s="82">
        <f>IF(P6=0,"-",V6/P6)</f>
        <v>0</v>
      </c>
      <c r="X6" s="186">
        <v>5000</v>
      </c>
      <c r="Y6" s="187">
        <f>IFERROR(X6/P6,"-")</f>
        <v>384.61538461538</v>
      </c>
      <c r="Z6" s="187" t="str">
        <f>IFERROR(X6/V6,"-")</f>
        <v>-</v>
      </c>
      <c r="AA6" s="188">
        <f>SUM(X6:X7)-SUM(J6:J7)</f>
        <v>-115000</v>
      </c>
      <c r="AB6" s="85">
        <f>SUM(X6:X7)/SUM(J6:J7)</f>
        <v>0.08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0.30769230769231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7</v>
      </c>
      <c r="AW6" s="107">
        <f>IF(P6=0,"",IF(AV6=0,"",(AV6/P6)))</f>
        <v>0.53846153846154</v>
      </c>
      <c r="AX6" s="106">
        <v>1</v>
      </c>
      <c r="AY6" s="108">
        <f>IFERROR(AX6/AV6,"-")</f>
        <v>0.14285714285714</v>
      </c>
      <c r="AZ6" s="109">
        <v>1045000</v>
      </c>
      <c r="BA6" s="110">
        <f>IFERROR(AZ6/AV6,"-")</f>
        <v>149285.71428571</v>
      </c>
      <c r="BB6" s="111"/>
      <c r="BC6" s="111"/>
      <c r="BD6" s="111">
        <v>1</v>
      </c>
      <c r="BE6" s="112">
        <v>1</v>
      </c>
      <c r="BF6" s="113">
        <f>IF(P6=0,"",IF(BE6=0,"",(BE6/P6)))</f>
        <v>0.076923076923077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0.076923076923077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5000</v>
      </c>
      <c r="CQ6" s="141">
        <v>1045000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87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122</v>
      </c>
      <c r="N7" s="91">
        <v>49</v>
      </c>
      <c r="O7" s="92">
        <v>0</v>
      </c>
      <c r="P7" s="93">
        <f>N7+O7</f>
        <v>49</v>
      </c>
      <c r="Q7" s="82">
        <f>IFERROR(P7/M7,"-")</f>
        <v>0.4016393442623</v>
      </c>
      <c r="R7" s="81">
        <v>3</v>
      </c>
      <c r="S7" s="81">
        <v>10</v>
      </c>
      <c r="T7" s="82">
        <f>IFERROR(S7/(O7+P7),"-")</f>
        <v>0.20408163265306</v>
      </c>
      <c r="U7" s="182"/>
      <c r="V7" s="84">
        <v>1</v>
      </c>
      <c r="W7" s="82">
        <f>IF(P7=0,"-",V7/P7)</f>
        <v>0.020408163265306</v>
      </c>
      <c r="X7" s="186">
        <v>5000</v>
      </c>
      <c r="Y7" s="187">
        <f>IFERROR(X7/P7,"-")</f>
        <v>102.04081632653</v>
      </c>
      <c r="Z7" s="187">
        <f>IFERROR(X7/V7,"-")</f>
        <v>5000</v>
      </c>
      <c r="AA7" s="188"/>
      <c r="AB7" s="85"/>
      <c r="AC7" s="79"/>
      <c r="AD7" s="94">
        <v>2</v>
      </c>
      <c r="AE7" s="95">
        <f>IF(P7=0,"",IF(AD7=0,"",(AD7/P7)))</f>
        <v>0.040816326530612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0.12244897959184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7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17</v>
      </c>
      <c r="BF7" s="113">
        <f>IF(P7=0,"",IF(BE7=0,"",(BE7/P7)))</f>
        <v>0.3469387755102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9</v>
      </c>
      <c r="BO7" s="120">
        <f>IF(P7=0,"",IF(BN7=0,"",(BN7/P7)))</f>
        <v>0.18367346938776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0.10204081632653</v>
      </c>
      <c r="BY7" s="128">
        <v>1</v>
      </c>
      <c r="BZ7" s="129">
        <f>IFERROR(BY7/BW7,"-")</f>
        <v>0.2</v>
      </c>
      <c r="CA7" s="130">
        <v>5000</v>
      </c>
      <c r="CB7" s="131">
        <f>IFERROR(CA7/BW7,"-")</f>
        <v>1000</v>
      </c>
      <c r="CC7" s="132">
        <v>1</v>
      </c>
      <c r="CD7" s="132"/>
      <c r="CE7" s="132"/>
      <c r="CF7" s="133">
        <v>3</v>
      </c>
      <c r="CG7" s="134">
        <f>IF(P7=0,"",IF(CF7=0,"",(CF7/P7)))</f>
        <v>0.061224489795918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0.08</v>
      </c>
      <c r="B10" s="39"/>
      <c r="C10" s="39"/>
      <c r="D10" s="39"/>
      <c r="E10" s="39"/>
      <c r="F10" s="39"/>
      <c r="G10" s="40" t="s">
        <v>88</v>
      </c>
      <c r="H10" s="40"/>
      <c r="I10" s="40"/>
      <c r="J10" s="190">
        <f>SUM(J6:J9)</f>
        <v>125000</v>
      </c>
      <c r="K10" s="41">
        <f>SUM(K6:K9)</f>
        <v>0</v>
      </c>
      <c r="L10" s="41">
        <f>SUM(L6:L9)</f>
        <v>0</v>
      </c>
      <c r="M10" s="41">
        <f>SUM(M6:M9)</f>
        <v>169</v>
      </c>
      <c r="N10" s="41">
        <f>SUM(N6:N9)</f>
        <v>62</v>
      </c>
      <c r="O10" s="41">
        <f>SUM(O6:O9)</f>
        <v>0</v>
      </c>
      <c r="P10" s="41">
        <f>SUM(P6:P9)</f>
        <v>62</v>
      </c>
      <c r="Q10" s="42">
        <f>IFERROR(P10/M10,"-")</f>
        <v>0.36686390532544</v>
      </c>
      <c r="R10" s="78">
        <f>SUM(R6:R9)</f>
        <v>4</v>
      </c>
      <c r="S10" s="78">
        <f>SUM(S6:S9)</f>
        <v>15</v>
      </c>
      <c r="T10" s="42">
        <f>IFERROR(R10/P10,"-")</f>
        <v>0.064516129032258</v>
      </c>
      <c r="U10" s="184">
        <f>IFERROR(J10/P10,"-")</f>
        <v>2016.1290322581</v>
      </c>
      <c r="V10" s="44">
        <f>SUM(V6:V9)</f>
        <v>1</v>
      </c>
      <c r="W10" s="42">
        <f>IFERROR(V10/P10,"-")</f>
        <v>0.016129032258065</v>
      </c>
      <c r="X10" s="190">
        <f>SUM(X6:X9)</f>
        <v>10000</v>
      </c>
      <c r="Y10" s="190">
        <f>IFERROR(X10/P10,"-")</f>
        <v>161.29032258065</v>
      </c>
      <c r="Z10" s="190">
        <f>IFERROR(X10/V10,"-")</f>
        <v>10000</v>
      </c>
      <c r="AA10" s="190">
        <f>X10-J10</f>
        <v>-115000</v>
      </c>
      <c r="AB10" s="47">
        <f>X10/J10</f>
        <v>0.08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