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<sst xmlns="http://schemas.openxmlformats.org/spreadsheetml/2006/main" uniqueCount="89">
  <si>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</si>
  <si>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</si>
  <si>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</si>
  <si>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</si>
  <si>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</si>
  <si>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</si>
  <si>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</si>
  <si>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</si>
  <si>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</si>
  <si>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</si>
  <si>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</si>
  <si>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</si>
  <si>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</si>
  <si>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</si>
  <si>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</si>
  <si>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</si>
  <si>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</si>
  <si>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</si>
  <si>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</si>
  <si>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</si>
  <si>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</si>
  <si>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</si>
  <si>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</si>
  <si>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</si>
  <si>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</si>
  <si>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12月</t>
  </si>
  <si>
    <t>アイメール</t>
  </si>
  <si>
    <t>最終更新日</t>
  </si>
  <si>
    <t>03月31日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</si>
  <si>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</si>
  <si>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</si>
  <si>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</si>
  <si>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</si>
  <si>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</si>
  <si>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</si>
  <si>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</si>
  <si>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</si>
  <si>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</si>
  <si>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</si>
  <si>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</si>
  <si>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</si>
  <si>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</si>
  <si>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</si>
  <si>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</si>
  <si>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</si>
  <si>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</si>
  <si>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</si>
  <si>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</si>
  <si>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</si>
  <si>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</si>
  <si>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</si>
  <si>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</si>
  <si>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</si>
  <si>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</si>
  <si>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</si>
  <si>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</si>
  <si>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</si>
  <si>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</si>
  <si>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</si>
  <si>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</si>
  <si>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</si>
  <si>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sms_a1098</t>
  </si>
  <si>
    <t>日本文芸社</t>
  </si>
  <si>
    <t>2P_対談風原稿_アイ</t>
  </si>
  <si>
    <t>i38</t>
  </si>
  <si>
    <t>週刊漫画ゴラク.2W金</t>
  </si>
  <si>
    <t>1C2P</t>
  </si>
  <si>
    <t>12月10日(金)</t>
  </si>
  <si>
    <t>smss2359</t>
  </si>
  <si>
    <t>空電</t>
  </si>
  <si>
    <t>sms_a1099</t>
  </si>
  <si>
    <t>大洋図書</t>
  </si>
  <si>
    <t>1P記事_求む！中高年男性版_アイ(妃さん)</t>
  </si>
  <si>
    <t>金のEX DVD</t>
  </si>
  <si>
    <t>表4　4C1P</t>
  </si>
  <si>
    <t>12月18日(土)</t>
  </si>
  <si>
    <t>smss2360</t>
  </si>
  <si>
    <t>雑誌 TOTAL</t>
  </si>
  <si>
    <t>●DVD 広告</t>
  </si>
  <si>
    <t>sms_a1097</t>
  </si>
  <si>
    <t>楽楽出版</t>
  </si>
  <si>
    <t>DVD4コマ</t>
  </si>
  <si>
    <t>毎月売</t>
  </si>
  <si>
    <t>mv20i</t>
  </si>
  <si>
    <t>EXCITING MAX!Special</t>
  </si>
  <si>
    <t>DVD袋裏1C+コンテンツ枠</t>
  </si>
  <si>
    <t>12月11日(土)</t>
  </si>
  <si>
    <t>smss2358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</si>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</sst>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210000</v>
      </c>
      <c r="E6" s="81">
        <v>0</v>
      </c>
      <c r="F6" s="81">
        <v>0</v>
      </c>
      <c r="G6" s="81">
        <v>192</v>
      </c>
      <c r="H6" s="91">
        <v>32</v>
      </c>
      <c r="I6" s="92">
        <v>1</v>
      </c>
      <c r="J6" s="145">
        <f>H6+I6</f>
        <v>33</v>
      </c>
      <c r="K6" s="82">
        <f>IFERROR(J6/G6,"-")</f>
        <v>0.171875</v>
      </c>
      <c r="L6" s="81">
        <v>3</v>
      </c>
      <c r="M6" s="81">
        <v>5</v>
      </c>
      <c r="N6" s="82">
        <f>IFERROR(L6/J6,"-")</f>
        <v>0.090909090909091</v>
      </c>
      <c r="O6" s="83">
        <f>IFERROR(D6/J6,"-")</f>
        <v>6363.6363636364</v>
      </c>
      <c r="P6" s="84">
        <v>5</v>
      </c>
      <c r="Q6" s="82">
        <f>IFERROR(P6/J6,"-")</f>
        <v>0.15151515151515</v>
      </c>
      <c r="R6" s="200">
        <v>113000</v>
      </c>
      <c r="S6" s="201">
        <f>IFERROR(R6/J6,"-")</f>
        <v>3424.2424242424</v>
      </c>
      <c r="T6" s="201">
        <f>IFERROR(R6/P6,"-")</f>
        <v>22600</v>
      </c>
      <c r="U6" s="195">
        <f>IFERROR(R6-D6,"-")</f>
        <v>-97000</v>
      </c>
      <c r="V6" s="85">
        <f>R6/D6</f>
        <v>0.53809523809524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185000</v>
      </c>
      <c r="E7" s="81">
        <v>0</v>
      </c>
      <c r="F7" s="81">
        <v>0</v>
      </c>
      <c r="G7" s="81">
        <v>367</v>
      </c>
      <c r="H7" s="91">
        <v>97</v>
      </c>
      <c r="I7" s="92">
        <v>1</v>
      </c>
      <c r="J7" s="145">
        <f>H7+I7</f>
        <v>98</v>
      </c>
      <c r="K7" s="82">
        <f>IFERROR(J7/G7,"-")</f>
        <v>0.26702997275204</v>
      </c>
      <c r="L7" s="81">
        <v>4</v>
      </c>
      <c r="M7" s="81">
        <v>18</v>
      </c>
      <c r="N7" s="82">
        <f>IFERROR(L7/J7,"-")</f>
        <v>0.040816326530612</v>
      </c>
      <c r="O7" s="83">
        <f>IFERROR(D7/J7,"-")</f>
        <v>1887.7551020408</v>
      </c>
      <c r="P7" s="84">
        <v>3</v>
      </c>
      <c r="Q7" s="82">
        <f>IFERROR(P7/J7,"-")</f>
        <v>0.030612244897959</v>
      </c>
      <c r="R7" s="200">
        <v>307000</v>
      </c>
      <c r="S7" s="201">
        <f>IFERROR(R7/J7,"-")</f>
        <v>3132.6530612245</v>
      </c>
      <c r="T7" s="201">
        <f>IFERROR(R7/P7,"-")</f>
        <v>102333.33333333</v>
      </c>
      <c r="U7" s="195">
        <f>IFERROR(R7-D7,"-")</f>
        <v>122000</v>
      </c>
      <c r="V7" s="85">
        <f>R7/D7</f>
        <v>1.6594594594595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395000</v>
      </c>
      <c r="E10" s="41">
        <f>SUM(E6:E8)</f>
        <v>0</v>
      </c>
      <c r="F10" s="41">
        <f>SUM(F6:F8)</f>
        <v>0</v>
      </c>
      <c r="G10" s="41">
        <f>SUM(G6:G8)</f>
        <v>559</v>
      </c>
      <c r="H10" s="41">
        <f>SUM(H6:H8)</f>
        <v>129</v>
      </c>
      <c r="I10" s="41">
        <f>SUM(I6:I8)</f>
        <v>2</v>
      </c>
      <c r="J10" s="41">
        <f>SUM(J6:J8)</f>
        <v>131</v>
      </c>
      <c r="K10" s="42">
        <f>IFERROR(J10/G10,"-")</f>
        <v>0.23434704830054</v>
      </c>
      <c r="L10" s="78">
        <f>SUM(L6:L8)</f>
        <v>7</v>
      </c>
      <c r="M10" s="78">
        <f>SUM(M6:M8)</f>
        <v>23</v>
      </c>
      <c r="N10" s="42">
        <f>IFERROR(L10/J10,"-")</f>
        <v>0.053435114503817</v>
      </c>
      <c r="O10" s="43">
        <f>IFERROR(D10/J10,"-")</f>
        <v>3015.2671755725</v>
      </c>
      <c r="P10" s="44">
        <f>SUM(P6:P8)</f>
        <v>8</v>
      </c>
      <c r="Q10" s="42">
        <f>IFERROR(P10/J10,"-")</f>
        <v>0.061068702290076</v>
      </c>
      <c r="R10" s="45">
        <f>SUM(R6:R8)</f>
        <v>420000</v>
      </c>
      <c r="S10" s="45">
        <f>IFERROR(R10/J10,"-")</f>
        <v>3206.106870229</v>
      </c>
      <c r="T10" s="45">
        <f>IFERROR(R10/P10,"-")</f>
        <v>52500</v>
      </c>
      <c r="U10" s="46">
        <f>SUM(U6:U8)</f>
        <v>25000</v>
      </c>
      <c r="V10" s="47">
        <f>IFERROR(R10/D10,"-")</f>
        <v>1.0632911392405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0.456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125000</v>
      </c>
      <c r="K6" s="81">
        <v>0</v>
      </c>
      <c r="L6" s="81">
        <v>0</v>
      </c>
      <c r="M6" s="81">
        <v>15</v>
      </c>
      <c r="N6" s="91">
        <v>4</v>
      </c>
      <c r="O6" s="92">
        <v>0</v>
      </c>
      <c r="P6" s="93">
        <f>N6+O6</f>
        <v>4</v>
      </c>
      <c r="Q6" s="82">
        <f>IFERROR(P6/M6,"-")</f>
        <v>0.26666666666667</v>
      </c>
      <c r="R6" s="81">
        <v>0</v>
      </c>
      <c r="S6" s="81">
        <v>1</v>
      </c>
      <c r="T6" s="82">
        <f>IFERROR(S6/(O6+P6),"-")</f>
        <v>0.25</v>
      </c>
      <c r="U6" s="182">
        <f>IFERROR(J6/SUM(P6:P7),"-")</f>
        <v>11363.636363636</v>
      </c>
      <c r="V6" s="84">
        <v>1</v>
      </c>
      <c r="W6" s="82">
        <f>IF(P6=0,"-",V6/P6)</f>
        <v>0.25</v>
      </c>
      <c r="X6" s="186">
        <v>10000</v>
      </c>
      <c r="Y6" s="187">
        <f>IFERROR(X6/P6,"-")</f>
        <v>2500</v>
      </c>
      <c r="Z6" s="187">
        <f>IFERROR(X6/V6,"-")</f>
        <v>10000</v>
      </c>
      <c r="AA6" s="188">
        <f>SUM(X6:X7)-SUM(J6:J7)</f>
        <v>-68000</v>
      </c>
      <c r="AB6" s="85">
        <f>SUM(X6:X7)/SUM(J6:J7)</f>
        <v>0.456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0.25</v>
      </c>
      <c r="BG6" s="112">
        <v>1</v>
      </c>
      <c r="BH6" s="114">
        <f>IFERROR(BG6/BE6,"-")</f>
        <v>1</v>
      </c>
      <c r="BI6" s="115">
        <v>10000</v>
      </c>
      <c r="BJ6" s="116">
        <f>IFERROR(BI6/BE6,"-")</f>
        <v>10000</v>
      </c>
      <c r="BK6" s="117">
        <v>1</v>
      </c>
      <c r="BL6" s="117"/>
      <c r="BM6" s="117"/>
      <c r="BN6" s="119">
        <v>2</v>
      </c>
      <c r="BO6" s="120">
        <f>IF(P6=0,"",IF(BN6=0,"",(BN6/P6)))</f>
        <v>0.5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10000</v>
      </c>
      <c r="CQ6" s="141">
        <v>10000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37</v>
      </c>
      <c r="N7" s="91">
        <v>6</v>
      </c>
      <c r="O7" s="92">
        <v>1</v>
      </c>
      <c r="P7" s="93">
        <f>N7+O7</f>
        <v>7</v>
      </c>
      <c r="Q7" s="82">
        <f>IFERROR(P7/M7,"-")</f>
        <v>0.18918918918919</v>
      </c>
      <c r="R7" s="81">
        <v>0</v>
      </c>
      <c r="S7" s="81">
        <v>1</v>
      </c>
      <c r="T7" s="82">
        <f>IFERROR(S7/(O7+P7),"-")</f>
        <v>0.125</v>
      </c>
      <c r="U7" s="182"/>
      <c r="V7" s="84">
        <v>1</v>
      </c>
      <c r="W7" s="82">
        <f>IF(P7=0,"-",V7/P7)</f>
        <v>0.14285714285714</v>
      </c>
      <c r="X7" s="186">
        <v>47000</v>
      </c>
      <c r="Y7" s="187">
        <f>IFERROR(X7/P7,"-")</f>
        <v>6714.2857142857</v>
      </c>
      <c r="Z7" s="187">
        <f>IFERROR(X7/V7,"-")</f>
        <v>47000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0.14285714285714</v>
      </c>
      <c r="BG7" s="112">
        <v>1</v>
      </c>
      <c r="BH7" s="114">
        <f>IFERROR(BG7/BE7,"-")</f>
        <v>1</v>
      </c>
      <c r="BI7" s="115">
        <v>47000</v>
      </c>
      <c r="BJ7" s="116">
        <f>IFERROR(BI7/BE7,"-")</f>
        <v>47000</v>
      </c>
      <c r="BK7" s="117"/>
      <c r="BL7" s="117"/>
      <c r="BM7" s="117">
        <v>1</v>
      </c>
      <c r="BN7" s="119">
        <v>3</v>
      </c>
      <c r="BO7" s="120">
        <f>IF(P7=0,"",IF(BN7=0,"",(BN7/P7)))</f>
        <v>0.42857142857143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0.28571428571429</v>
      </c>
      <c r="BY7" s="128">
        <v>1</v>
      </c>
      <c r="BZ7" s="129">
        <f>IFERROR(BY7/BW7,"-")</f>
        <v>0.5</v>
      </c>
      <c r="CA7" s="130">
        <v>73000</v>
      </c>
      <c r="CB7" s="131">
        <f>IFERROR(CA7/BW7,"-")</f>
        <v>36500</v>
      </c>
      <c r="CC7" s="132"/>
      <c r="CD7" s="132"/>
      <c r="CE7" s="132">
        <v>1</v>
      </c>
      <c r="CF7" s="133">
        <v>1</v>
      </c>
      <c r="CG7" s="134">
        <f>IF(P7=0,"",IF(CF7=0,"",(CF7/P7)))</f>
        <v>0.14285714285714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47000</v>
      </c>
      <c r="CQ7" s="141">
        <v>73000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0.65882352941176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204" t="s">
        <v>75</v>
      </c>
      <c r="J8" s="188">
        <v>85000</v>
      </c>
      <c r="K8" s="81">
        <v>0</v>
      </c>
      <c r="L8" s="81">
        <v>0</v>
      </c>
      <c r="M8" s="81">
        <v>83</v>
      </c>
      <c r="N8" s="91">
        <v>10</v>
      </c>
      <c r="O8" s="92">
        <v>0</v>
      </c>
      <c r="P8" s="93">
        <f>N8+O8</f>
        <v>10</v>
      </c>
      <c r="Q8" s="82">
        <f>IFERROR(P8/M8,"-")</f>
        <v>0.12048192771084</v>
      </c>
      <c r="R8" s="81">
        <v>1</v>
      </c>
      <c r="S8" s="81">
        <v>2</v>
      </c>
      <c r="T8" s="82">
        <f>IFERROR(S8/(O8+P8),"-")</f>
        <v>0.2</v>
      </c>
      <c r="U8" s="182">
        <f>IFERROR(J8/SUM(P8:P9),"-")</f>
        <v>3863.6363636364</v>
      </c>
      <c r="V8" s="84">
        <v>2</v>
      </c>
      <c r="W8" s="82">
        <f>IF(P8=0,"-",V8/P8)</f>
        <v>0.2</v>
      </c>
      <c r="X8" s="186">
        <v>56000</v>
      </c>
      <c r="Y8" s="187">
        <f>IFERROR(X8/P8,"-")</f>
        <v>5600</v>
      </c>
      <c r="Z8" s="187">
        <f>IFERROR(X8/V8,"-")</f>
        <v>28000</v>
      </c>
      <c r="AA8" s="188">
        <f>SUM(X8:X9)-SUM(J8:J9)</f>
        <v>-29000</v>
      </c>
      <c r="AB8" s="85">
        <f>SUM(X8:X9)/SUM(J8:J9)</f>
        <v>0.65882352941176</v>
      </c>
      <c r="AC8" s="79"/>
      <c r="AD8" s="94">
        <v>1</v>
      </c>
      <c r="AE8" s="95">
        <f>IF(P8=0,"",IF(AD8=0,"",(AD8/P8)))</f>
        <v>0.1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3</v>
      </c>
      <c r="AN8" s="101">
        <f>IF(P8=0,"",IF(AM8=0,"",(AM8/P8)))</f>
        <v>0.3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0.1</v>
      </c>
      <c r="AX8" s="106">
        <v>1</v>
      </c>
      <c r="AY8" s="108">
        <f>IFERROR(AX8/AV8,"-")</f>
        <v>1</v>
      </c>
      <c r="AZ8" s="109">
        <v>10000</v>
      </c>
      <c r="BA8" s="110">
        <f>IFERROR(AZ8/AV8,"-")</f>
        <v>10000</v>
      </c>
      <c r="BB8" s="111">
        <v>1</v>
      </c>
      <c r="BC8" s="111"/>
      <c r="BD8" s="111"/>
      <c r="BE8" s="112">
        <v>2</v>
      </c>
      <c r="BF8" s="113">
        <f>IF(P8=0,"",IF(BE8=0,"",(BE8/P8)))</f>
        <v>0.2</v>
      </c>
      <c r="BG8" s="112">
        <v>1</v>
      </c>
      <c r="BH8" s="114">
        <f>IFERROR(BG8/BE8,"-")</f>
        <v>0.5</v>
      </c>
      <c r="BI8" s="115">
        <v>43000</v>
      </c>
      <c r="BJ8" s="116">
        <f>IFERROR(BI8/BE8,"-")</f>
        <v>21500</v>
      </c>
      <c r="BK8" s="117"/>
      <c r="BL8" s="117"/>
      <c r="BM8" s="117">
        <v>1</v>
      </c>
      <c r="BN8" s="119">
        <v>1</v>
      </c>
      <c r="BO8" s="120">
        <f>IF(P8=0,"",IF(BN8=0,"",(BN8/P8)))</f>
        <v>0.1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0.1</v>
      </c>
      <c r="BY8" s="128">
        <v>1</v>
      </c>
      <c r="BZ8" s="129">
        <f>IFERROR(BY8/BW8,"-")</f>
        <v>1</v>
      </c>
      <c r="CA8" s="130">
        <v>9000</v>
      </c>
      <c r="CB8" s="131">
        <f>IFERROR(CA8/BW8,"-")</f>
        <v>9000</v>
      </c>
      <c r="CC8" s="132"/>
      <c r="CD8" s="132"/>
      <c r="CE8" s="132">
        <v>1</v>
      </c>
      <c r="CF8" s="133">
        <v>1</v>
      </c>
      <c r="CG8" s="134">
        <f>IF(P8=0,"",IF(CF8=0,"",(CF8/P8)))</f>
        <v>0.1</v>
      </c>
      <c r="CH8" s="135">
        <v>1</v>
      </c>
      <c r="CI8" s="136">
        <f>IFERROR(CH8/CF8,"-")</f>
        <v>1</v>
      </c>
      <c r="CJ8" s="137">
        <v>10000</v>
      </c>
      <c r="CK8" s="138">
        <f>IFERROR(CJ8/CF8,"-")</f>
        <v>10000</v>
      </c>
      <c r="CL8" s="139">
        <v>1</v>
      </c>
      <c r="CM8" s="139"/>
      <c r="CN8" s="139"/>
      <c r="CO8" s="140">
        <v>2</v>
      </c>
      <c r="CP8" s="141">
        <v>56000</v>
      </c>
      <c r="CQ8" s="141">
        <v>43000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0</v>
      </c>
      <c r="L9" s="81">
        <v>0</v>
      </c>
      <c r="M9" s="81">
        <v>57</v>
      </c>
      <c r="N9" s="91">
        <v>12</v>
      </c>
      <c r="O9" s="92">
        <v>0</v>
      </c>
      <c r="P9" s="93">
        <f>N9+O9</f>
        <v>12</v>
      </c>
      <c r="Q9" s="82">
        <f>IFERROR(P9/M9,"-")</f>
        <v>0.21052631578947</v>
      </c>
      <c r="R9" s="81">
        <v>2</v>
      </c>
      <c r="S9" s="81">
        <v>1</v>
      </c>
      <c r="T9" s="82">
        <f>IFERROR(S9/(O9+P9),"-")</f>
        <v>0.083333333333333</v>
      </c>
      <c r="U9" s="182"/>
      <c r="V9" s="84">
        <v>1</v>
      </c>
      <c r="W9" s="82">
        <f>IF(P9=0,"-",V9/P9)</f>
        <v>0.083333333333333</v>
      </c>
      <c r="X9" s="186">
        <v>0</v>
      </c>
      <c r="Y9" s="187">
        <f>IFERROR(X9/P9,"-")</f>
        <v>0</v>
      </c>
      <c r="Z9" s="187">
        <f>IFERROR(X9/V9,"-")</f>
        <v>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3</v>
      </c>
      <c r="BF9" s="113">
        <f>IF(P9=0,"",IF(BE9=0,"",(BE9/P9)))</f>
        <v>0.25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6</v>
      </c>
      <c r="BO9" s="120">
        <f>IF(P9=0,"",IF(BN9=0,"",(BN9/P9)))</f>
        <v>0.5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3</v>
      </c>
      <c r="BX9" s="127">
        <f>IF(P9=0,"",IF(BW9=0,"",(BW9/P9)))</f>
        <v>0.25</v>
      </c>
      <c r="BY9" s="128">
        <v>1</v>
      </c>
      <c r="BZ9" s="129">
        <f>IFERROR(BY9/BW9,"-")</f>
        <v>0.33333333333333</v>
      </c>
      <c r="CA9" s="130">
        <v>3000</v>
      </c>
      <c r="CB9" s="131">
        <f>IFERROR(CA9/BW9,"-")</f>
        <v>1000</v>
      </c>
      <c r="CC9" s="132">
        <v>1</v>
      </c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0</v>
      </c>
      <c r="CQ9" s="141">
        <v>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0.53809523809524</v>
      </c>
      <c r="B12" s="39"/>
      <c r="C12" s="39"/>
      <c r="D12" s="39"/>
      <c r="E12" s="39"/>
      <c r="F12" s="39"/>
      <c r="G12" s="40" t="s">
        <v>77</v>
      </c>
      <c r="H12" s="40"/>
      <c r="I12" s="40"/>
      <c r="J12" s="190">
        <f>SUM(J6:J11)</f>
        <v>210000</v>
      </c>
      <c r="K12" s="41">
        <f>SUM(K6:K11)</f>
        <v>0</v>
      </c>
      <c r="L12" s="41">
        <f>SUM(L6:L11)</f>
        <v>0</v>
      </c>
      <c r="M12" s="41">
        <f>SUM(M6:M11)</f>
        <v>192</v>
      </c>
      <c r="N12" s="41">
        <f>SUM(N6:N11)</f>
        <v>32</v>
      </c>
      <c r="O12" s="41">
        <f>SUM(O6:O11)</f>
        <v>1</v>
      </c>
      <c r="P12" s="41">
        <f>SUM(P6:P11)</f>
        <v>33</v>
      </c>
      <c r="Q12" s="42">
        <f>IFERROR(P12/M12,"-")</f>
        <v>0.171875</v>
      </c>
      <c r="R12" s="78">
        <f>SUM(R6:R11)</f>
        <v>3</v>
      </c>
      <c r="S12" s="78">
        <f>SUM(S6:S11)</f>
        <v>5</v>
      </c>
      <c r="T12" s="42">
        <f>IFERROR(R12/P12,"-")</f>
        <v>0.090909090909091</v>
      </c>
      <c r="U12" s="184">
        <f>IFERROR(J12/P12,"-")</f>
        <v>6363.6363636364</v>
      </c>
      <c r="V12" s="44">
        <f>SUM(V6:V11)</f>
        <v>5</v>
      </c>
      <c r="W12" s="42">
        <f>IFERROR(V12/P12,"-")</f>
        <v>0.15151515151515</v>
      </c>
      <c r="X12" s="190">
        <f>SUM(X6:X11)</f>
        <v>113000</v>
      </c>
      <c r="Y12" s="190">
        <f>IFERROR(X12/P12,"-")</f>
        <v>3424.2424242424</v>
      </c>
      <c r="Z12" s="190">
        <f>IFERROR(X12/V12,"-")</f>
        <v>22600</v>
      </c>
      <c r="AA12" s="190">
        <f>X12-J12</f>
        <v>-97000</v>
      </c>
      <c r="AB12" s="47">
        <f>X12/J12</f>
        <v>0.53809523809524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78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1.6594594594595</v>
      </c>
      <c r="B6" s="203" t="s">
        <v>79</v>
      </c>
      <c r="C6" s="203" t="s">
        <v>80</v>
      </c>
      <c r="D6" s="203" t="s">
        <v>81</v>
      </c>
      <c r="E6" s="203" t="s">
        <v>82</v>
      </c>
      <c r="F6" s="203" t="s">
        <v>83</v>
      </c>
      <c r="G6" s="203" t="s">
        <v>84</v>
      </c>
      <c r="H6" s="90" t="s">
        <v>85</v>
      </c>
      <c r="I6" s="204" t="s">
        <v>86</v>
      </c>
      <c r="J6" s="188">
        <v>185000</v>
      </c>
      <c r="K6" s="81">
        <v>0</v>
      </c>
      <c r="L6" s="81">
        <v>0</v>
      </c>
      <c r="M6" s="81">
        <v>163</v>
      </c>
      <c r="N6" s="91">
        <v>32</v>
      </c>
      <c r="O6" s="92">
        <v>0</v>
      </c>
      <c r="P6" s="93">
        <f>N6+O6</f>
        <v>32</v>
      </c>
      <c r="Q6" s="82">
        <f>IFERROR(P6/M6,"-")</f>
        <v>0.19631901840491</v>
      </c>
      <c r="R6" s="81">
        <v>0</v>
      </c>
      <c r="S6" s="81">
        <v>9</v>
      </c>
      <c r="T6" s="82">
        <f>IFERROR(S6/(O6+P6),"-")</f>
        <v>0.28125</v>
      </c>
      <c r="U6" s="182">
        <f>IFERROR(J6/SUM(P6:P7),"-")</f>
        <v>1887.7551020408</v>
      </c>
      <c r="V6" s="84">
        <v>2</v>
      </c>
      <c r="W6" s="82">
        <f>IF(P6=0,"-",V6/P6)</f>
        <v>0.0625</v>
      </c>
      <c r="X6" s="186">
        <v>281000</v>
      </c>
      <c r="Y6" s="187">
        <f>IFERROR(X6/P6,"-")</f>
        <v>8781.25</v>
      </c>
      <c r="Z6" s="187">
        <f>IFERROR(X6/V6,"-")</f>
        <v>140500</v>
      </c>
      <c r="AA6" s="188">
        <f>SUM(X6:X7)-SUM(J6:J7)</f>
        <v>122000</v>
      </c>
      <c r="AB6" s="85">
        <f>SUM(X6:X7)/SUM(J6:J7)</f>
        <v>1.6594594594595</v>
      </c>
      <c r="AC6" s="79"/>
      <c r="AD6" s="94">
        <v>3</v>
      </c>
      <c r="AE6" s="95">
        <f>IF(P6=0,"",IF(AD6=0,"",(AD6/P6)))</f>
        <v>0.09375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2</v>
      </c>
      <c r="AN6" s="101">
        <f>IF(P6=0,"",IF(AM6=0,"",(AM6/P6)))</f>
        <v>0.0625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8</v>
      </c>
      <c r="AW6" s="107">
        <f>IF(P6=0,"",IF(AV6=0,"",(AV6/P6)))</f>
        <v>0.25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6</v>
      </c>
      <c r="BF6" s="113">
        <f>IF(P6=0,"",IF(BE6=0,"",(BE6/P6)))</f>
        <v>0.1875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7</v>
      </c>
      <c r="BO6" s="120">
        <f>IF(P6=0,"",IF(BN6=0,"",(BN6/P6)))</f>
        <v>0.21875</v>
      </c>
      <c r="BP6" s="121">
        <v>1</v>
      </c>
      <c r="BQ6" s="122">
        <f>IFERROR(BP6/BN6,"-")</f>
        <v>0.14285714285714</v>
      </c>
      <c r="BR6" s="123">
        <v>270000</v>
      </c>
      <c r="BS6" s="124">
        <f>IFERROR(BR6/BN6,"-")</f>
        <v>38571.428571429</v>
      </c>
      <c r="BT6" s="125"/>
      <c r="BU6" s="125"/>
      <c r="BV6" s="125">
        <v>1</v>
      </c>
      <c r="BW6" s="126">
        <v>5</v>
      </c>
      <c r="BX6" s="127">
        <f>IF(P6=0,"",IF(BW6=0,"",(BW6/P6)))</f>
        <v>0.15625</v>
      </c>
      <c r="BY6" s="128">
        <v>2</v>
      </c>
      <c r="BZ6" s="129">
        <f>IFERROR(BY6/BW6,"-")</f>
        <v>0.4</v>
      </c>
      <c r="CA6" s="130">
        <v>59000</v>
      </c>
      <c r="CB6" s="131">
        <f>IFERROR(CA6/BW6,"-")</f>
        <v>11800</v>
      </c>
      <c r="CC6" s="132"/>
      <c r="CD6" s="132"/>
      <c r="CE6" s="132">
        <v>2</v>
      </c>
      <c r="CF6" s="133">
        <v>1</v>
      </c>
      <c r="CG6" s="134">
        <f>IF(P6=0,"",IF(CF6=0,"",(CF6/P6)))</f>
        <v>0.03125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2</v>
      </c>
      <c r="CP6" s="141">
        <v>281000</v>
      </c>
      <c r="CQ6" s="141">
        <v>270000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87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204</v>
      </c>
      <c r="N7" s="91">
        <v>65</v>
      </c>
      <c r="O7" s="92">
        <v>1</v>
      </c>
      <c r="P7" s="93">
        <f>N7+O7</f>
        <v>66</v>
      </c>
      <c r="Q7" s="82">
        <f>IFERROR(P7/M7,"-")</f>
        <v>0.32352941176471</v>
      </c>
      <c r="R7" s="81">
        <v>4</v>
      </c>
      <c r="S7" s="81">
        <v>9</v>
      </c>
      <c r="T7" s="82">
        <f>IFERROR(S7/(O7+P7),"-")</f>
        <v>0.13432835820896</v>
      </c>
      <c r="U7" s="182"/>
      <c r="V7" s="84">
        <v>1</v>
      </c>
      <c r="W7" s="82">
        <f>IF(P7=0,"-",V7/P7)</f>
        <v>0.015151515151515</v>
      </c>
      <c r="X7" s="186">
        <v>26000</v>
      </c>
      <c r="Y7" s="187">
        <f>IFERROR(X7/P7,"-")</f>
        <v>393.93939393939</v>
      </c>
      <c r="Z7" s="187">
        <f>IFERROR(X7/V7,"-")</f>
        <v>26000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10</v>
      </c>
      <c r="AN7" s="101">
        <f>IF(P7=0,"",IF(AM7=0,"",(AM7/P7)))</f>
        <v>0.15151515151515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7</v>
      </c>
      <c r="AW7" s="107">
        <f>IF(P7=0,"",IF(AV7=0,"",(AV7/P7)))</f>
        <v>0.10606060606061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16</v>
      </c>
      <c r="BF7" s="113">
        <f>IF(P7=0,"",IF(BE7=0,"",(BE7/P7)))</f>
        <v>0.24242424242424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21</v>
      </c>
      <c r="BO7" s="120">
        <f>IF(P7=0,"",IF(BN7=0,"",(BN7/P7)))</f>
        <v>0.31818181818182</v>
      </c>
      <c r="BP7" s="121">
        <v>1</v>
      </c>
      <c r="BQ7" s="122">
        <f>IFERROR(BP7/BN7,"-")</f>
        <v>0.047619047619048</v>
      </c>
      <c r="BR7" s="123">
        <v>26000</v>
      </c>
      <c r="BS7" s="124">
        <f>IFERROR(BR7/BN7,"-")</f>
        <v>1238.0952380952</v>
      </c>
      <c r="BT7" s="125"/>
      <c r="BU7" s="125"/>
      <c r="BV7" s="125">
        <v>1</v>
      </c>
      <c r="BW7" s="126">
        <v>9</v>
      </c>
      <c r="BX7" s="127">
        <f>IF(P7=0,"",IF(BW7=0,"",(BW7/P7)))</f>
        <v>0.13636363636364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3</v>
      </c>
      <c r="CG7" s="134">
        <f>IF(P7=0,"",IF(CF7=0,"",(CF7/P7)))</f>
        <v>0.045454545454545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26000</v>
      </c>
      <c r="CQ7" s="141">
        <v>26000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1.6594594594595</v>
      </c>
      <c r="B10" s="39"/>
      <c r="C10" s="39"/>
      <c r="D10" s="39"/>
      <c r="E10" s="39"/>
      <c r="F10" s="39"/>
      <c r="G10" s="40" t="s">
        <v>88</v>
      </c>
      <c r="H10" s="40"/>
      <c r="I10" s="40"/>
      <c r="J10" s="190">
        <f>SUM(J6:J9)</f>
        <v>185000</v>
      </c>
      <c r="K10" s="41">
        <f>SUM(K6:K9)</f>
        <v>0</v>
      </c>
      <c r="L10" s="41">
        <f>SUM(L6:L9)</f>
        <v>0</v>
      </c>
      <c r="M10" s="41">
        <f>SUM(M6:M9)</f>
        <v>367</v>
      </c>
      <c r="N10" s="41">
        <f>SUM(N6:N9)</f>
        <v>97</v>
      </c>
      <c r="O10" s="41">
        <f>SUM(O6:O9)</f>
        <v>1</v>
      </c>
      <c r="P10" s="41">
        <f>SUM(P6:P9)</f>
        <v>98</v>
      </c>
      <c r="Q10" s="42">
        <f>IFERROR(P10/M10,"-")</f>
        <v>0.26702997275204</v>
      </c>
      <c r="R10" s="78">
        <f>SUM(R6:R9)</f>
        <v>4</v>
      </c>
      <c r="S10" s="78">
        <f>SUM(S6:S9)</f>
        <v>18</v>
      </c>
      <c r="T10" s="42">
        <f>IFERROR(R10/P10,"-")</f>
        <v>0.040816326530612</v>
      </c>
      <c r="U10" s="184">
        <f>IFERROR(J10/P10,"-")</f>
        <v>1887.7551020408</v>
      </c>
      <c r="V10" s="44">
        <f>SUM(V6:V9)</f>
        <v>3</v>
      </c>
      <c r="W10" s="42">
        <f>IFERROR(V10/P10,"-")</f>
        <v>0.030612244897959</v>
      </c>
      <c r="X10" s="190">
        <f>SUM(X6:X9)</f>
        <v>307000</v>
      </c>
      <c r="Y10" s="190">
        <f>IFERROR(X10/P10,"-")</f>
        <v>3132.6530612245</v>
      </c>
      <c r="Z10" s="190">
        <f>IFERROR(X10/V10,"-")</f>
        <v>102333.33333333</v>
      </c>
      <c r="AA10" s="190">
        <f>X10-J10</f>
        <v>122000</v>
      </c>
      <c r="AB10" s="47">
        <f>X10/J10</f>
        <v>1.6594594594595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