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<sst xmlns="http://schemas.openxmlformats.org/spreadsheetml/2006/main" uniqueCount="99">
  <si>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</si>
  <si>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</si>
  <si>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</si>
  <si>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</si>
  <si>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</si>
  <si>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</si>
  <si>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</si>
  <si>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</si>
  <si>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</si>
  <si>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</si>
  <si>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</si>
  <si>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</si>
  <si>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</si>
  <si>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</si>
  <si>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</si>
  <si>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</si>
  <si>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</si>
  <si>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</si>
  <si>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</si>
  <si>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</si>
  <si>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</si>
  <si>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</si>
  <si>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</si>
  <si>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</si>
  <si>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</si>
  <si>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11月</t>
  </si>
  <si>
    <t>アイメール</t>
  </si>
  <si>
    <t>最終更新日</t>
  </si>
  <si>
    <t>02月28日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</si>
  <si>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</si>
  <si>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</si>
  <si>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</si>
  <si>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</si>
  <si>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</si>
  <si>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</si>
  <si>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</si>
  <si>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</si>
  <si>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</si>
  <si>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</si>
  <si>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</si>
  <si>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</si>
  <si>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</si>
  <si>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</si>
  <si>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</si>
  <si>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</si>
  <si>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</si>
  <si>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</si>
  <si>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</si>
  <si>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</si>
  <si>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</si>
  <si>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</si>
  <si>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</si>
  <si>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</si>
  <si>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</si>
  <si>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</si>
  <si>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</si>
  <si>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</si>
  <si>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</si>
  <si>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</si>
  <si>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</si>
  <si>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</si>
  <si>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smss2355</t>
  </si>
  <si>
    <t>いろいろ</t>
  </si>
  <si>
    <t>企画枠たかし漫画２赤</t>
  </si>
  <si>
    <t>空電</t>
  </si>
  <si>
    <t>実話カタログ企画</t>
  </si>
  <si>
    <t>企画枠</t>
  </si>
  <si>
    <t>11月01日(月)</t>
  </si>
  <si>
    <t>sms_a1094</t>
  </si>
  <si>
    <t>楽楽出版</t>
  </si>
  <si>
    <t>1P記事_求む！中高年男性版_アイ(妃さん)</t>
  </si>
  <si>
    <t>i38</t>
  </si>
  <si>
    <t>EXCITING MAX!HIGH-GRADE</t>
  </si>
  <si>
    <t>表4　4C1P</t>
  </si>
  <si>
    <t>11月04日(木)</t>
  </si>
  <si>
    <t>smss2354</t>
  </si>
  <si>
    <t>sms_a1095</t>
  </si>
  <si>
    <t>大洋図書</t>
  </si>
  <si>
    <t>5P元祖（妃さん）</t>
  </si>
  <si>
    <t>臨増ナックルズDX</t>
  </si>
  <si>
    <t>1C5P</t>
  </si>
  <si>
    <t>11月29日(月)</t>
  </si>
  <si>
    <t>smss2356</t>
  </si>
  <si>
    <t>sms_a1096</t>
  </si>
  <si>
    <t>5P風俗(妃さん)</t>
  </si>
  <si>
    <t>別冊ラヴァーズ</t>
  </si>
  <si>
    <t>11月19日(金)</t>
  </si>
  <si>
    <t>smss2357</t>
  </si>
  <si>
    <t>雑誌 TOTAL</t>
  </si>
  <si>
    <t>●DVD 広告</t>
  </si>
  <si>
    <t>sms_a1093</t>
  </si>
  <si>
    <t>三和出版</t>
  </si>
  <si>
    <t>DVD4コマ</t>
  </si>
  <si>
    <t>A4変形判、ＣＶＳフル、860円、4c56P+1c32P</t>
  </si>
  <si>
    <t>mv20i</t>
  </si>
  <si>
    <t>MEN'S DVD</t>
  </si>
  <si>
    <t>DVD貼付け面4C1/3P</t>
  </si>
  <si>
    <t>smss2353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</si>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</sst>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7</v>
      </c>
      <c r="D6" s="195">
        <v>305000</v>
      </c>
      <c r="E6" s="81">
        <v>0</v>
      </c>
      <c r="F6" s="81">
        <v>0</v>
      </c>
      <c r="G6" s="81">
        <v>513</v>
      </c>
      <c r="H6" s="91">
        <v>109</v>
      </c>
      <c r="I6" s="92">
        <v>0</v>
      </c>
      <c r="J6" s="145">
        <f>H6+I6</f>
        <v>109</v>
      </c>
      <c r="K6" s="82">
        <f>IFERROR(J6/G6,"-")</f>
        <v>0.21247563352827</v>
      </c>
      <c r="L6" s="81">
        <v>20</v>
      </c>
      <c r="M6" s="81">
        <v>16</v>
      </c>
      <c r="N6" s="82">
        <f>IFERROR(L6/J6,"-")</f>
        <v>0.18348623853211</v>
      </c>
      <c r="O6" s="83">
        <f>IFERROR(D6/J6,"-")</f>
        <v>2798.1651376147</v>
      </c>
      <c r="P6" s="84">
        <v>14</v>
      </c>
      <c r="Q6" s="82">
        <f>IFERROR(P6/J6,"-")</f>
        <v>0.12844036697248</v>
      </c>
      <c r="R6" s="200">
        <v>509000</v>
      </c>
      <c r="S6" s="201">
        <f>IFERROR(R6/J6,"-")</f>
        <v>4669.7247706422</v>
      </c>
      <c r="T6" s="201">
        <f>IFERROR(R6/P6,"-")</f>
        <v>36357.142857143</v>
      </c>
      <c r="U6" s="195">
        <f>IFERROR(R6-D6,"-")</f>
        <v>204000</v>
      </c>
      <c r="V6" s="85">
        <f>R6/D6</f>
        <v>1.6688524590164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125000</v>
      </c>
      <c r="E7" s="81">
        <v>0</v>
      </c>
      <c r="F7" s="81">
        <v>0</v>
      </c>
      <c r="G7" s="81">
        <v>362</v>
      </c>
      <c r="H7" s="91">
        <v>104</v>
      </c>
      <c r="I7" s="92">
        <v>1</v>
      </c>
      <c r="J7" s="145">
        <f>H7+I7</f>
        <v>105</v>
      </c>
      <c r="K7" s="82">
        <f>IFERROR(J7/G7,"-")</f>
        <v>0.29005524861878</v>
      </c>
      <c r="L7" s="81">
        <v>7</v>
      </c>
      <c r="M7" s="81">
        <v>30</v>
      </c>
      <c r="N7" s="82">
        <f>IFERROR(L7/J7,"-")</f>
        <v>0.066666666666667</v>
      </c>
      <c r="O7" s="83">
        <f>IFERROR(D7/J7,"-")</f>
        <v>1190.4761904762</v>
      </c>
      <c r="P7" s="84">
        <v>2</v>
      </c>
      <c r="Q7" s="82">
        <f>IFERROR(P7/J7,"-")</f>
        <v>0.019047619047619</v>
      </c>
      <c r="R7" s="200">
        <v>476780</v>
      </c>
      <c r="S7" s="201">
        <f>IFERROR(R7/J7,"-")</f>
        <v>4540.7619047619</v>
      </c>
      <c r="T7" s="201">
        <f>IFERROR(R7/P7,"-")</f>
        <v>238390</v>
      </c>
      <c r="U7" s="195">
        <f>IFERROR(R7-D7,"-")</f>
        <v>351780</v>
      </c>
      <c r="V7" s="85">
        <f>R7/D7</f>
        <v>3.81424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430000</v>
      </c>
      <c r="E10" s="41">
        <f>SUM(E6:E8)</f>
        <v>0</v>
      </c>
      <c r="F10" s="41">
        <f>SUM(F6:F8)</f>
        <v>0</v>
      </c>
      <c r="G10" s="41">
        <f>SUM(G6:G8)</f>
        <v>875</v>
      </c>
      <c r="H10" s="41">
        <f>SUM(H6:H8)</f>
        <v>213</v>
      </c>
      <c r="I10" s="41">
        <f>SUM(I6:I8)</f>
        <v>1</v>
      </c>
      <c r="J10" s="41">
        <f>SUM(J6:J8)</f>
        <v>214</v>
      </c>
      <c r="K10" s="42">
        <f>IFERROR(J10/G10,"-")</f>
        <v>0.24457142857143</v>
      </c>
      <c r="L10" s="78">
        <f>SUM(L6:L8)</f>
        <v>27</v>
      </c>
      <c r="M10" s="78">
        <f>SUM(M6:M8)</f>
        <v>46</v>
      </c>
      <c r="N10" s="42">
        <f>IFERROR(L10/J10,"-")</f>
        <v>0.12616822429907</v>
      </c>
      <c r="O10" s="43">
        <f>IFERROR(D10/J10,"-")</f>
        <v>2009.3457943925</v>
      </c>
      <c r="P10" s="44">
        <f>SUM(P6:P8)</f>
        <v>16</v>
      </c>
      <c r="Q10" s="42">
        <f>IFERROR(P10/J10,"-")</f>
        <v>0.074766355140187</v>
      </c>
      <c r="R10" s="45">
        <f>SUM(R6:R8)</f>
        <v>985780</v>
      </c>
      <c r="S10" s="45">
        <f>IFERROR(R10/J10,"-")</f>
        <v>4606.4485981308</v>
      </c>
      <c r="T10" s="45">
        <f>IFERROR(R10/P10,"-")</f>
        <v>61611.25</v>
      </c>
      <c r="U10" s="46">
        <f>SUM(U6:U8)</f>
        <v>555780</v>
      </c>
      <c r="V10" s="47">
        <f>IFERROR(R10/D10,"-")</f>
        <v>2.292511627907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5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0.76666666666667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60000</v>
      </c>
      <c r="K6" s="81">
        <v>0</v>
      </c>
      <c r="L6" s="81">
        <v>0</v>
      </c>
      <c r="M6" s="81">
        <v>197</v>
      </c>
      <c r="N6" s="91">
        <v>42</v>
      </c>
      <c r="O6" s="92">
        <v>0</v>
      </c>
      <c r="P6" s="93">
        <f>N6+O6</f>
        <v>42</v>
      </c>
      <c r="Q6" s="82">
        <f>IFERROR(P6/M6,"-")</f>
        <v>0.21319796954315</v>
      </c>
      <c r="R6" s="81">
        <v>8</v>
      </c>
      <c r="S6" s="81">
        <v>5</v>
      </c>
      <c r="T6" s="82">
        <f>IFERROR(S6/(O6+P6),"-")</f>
        <v>0.11904761904762</v>
      </c>
      <c r="U6" s="182">
        <f>IFERROR(J6/SUM(P6:P6),"-")</f>
        <v>1428.5714285714</v>
      </c>
      <c r="V6" s="84">
        <v>4</v>
      </c>
      <c r="W6" s="82">
        <f>IF(P6=0,"-",V6/P6)</f>
        <v>0.095238095238095</v>
      </c>
      <c r="X6" s="186">
        <v>46000</v>
      </c>
      <c r="Y6" s="187">
        <f>IFERROR(X6/P6,"-")</f>
        <v>1095.2380952381</v>
      </c>
      <c r="Z6" s="187">
        <f>IFERROR(X6/V6,"-")</f>
        <v>11500</v>
      </c>
      <c r="AA6" s="188">
        <f>SUM(X6:X6)-SUM(J6:J6)</f>
        <v>-14000</v>
      </c>
      <c r="AB6" s="85">
        <f>SUM(X6:X6)/SUM(J6:J6)</f>
        <v>0.76666666666667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8</v>
      </c>
      <c r="AN6" s="101">
        <f>IF(P6=0,"",IF(AM6=0,"",(AM6/P6)))</f>
        <v>0.19047619047619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3</v>
      </c>
      <c r="AW6" s="107">
        <f>IF(P6=0,"",IF(AV6=0,"",(AV6/P6)))</f>
        <v>0.071428571428571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7</v>
      </c>
      <c r="BF6" s="113">
        <f>IF(P6=0,"",IF(BE6=0,"",(BE6/P6)))</f>
        <v>0.16666666666667</v>
      </c>
      <c r="BG6" s="112">
        <v>1</v>
      </c>
      <c r="BH6" s="114">
        <f>IFERROR(BG6/BE6,"-")</f>
        <v>0.14285714285714</v>
      </c>
      <c r="BI6" s="115">
        <v>3000</v>
      </c>
      <c r="BJ6" s="116">
        <f>IFERROR(BI6/BE6,"-")</f>
        <v>428.57142857143</v>
      </c>
      <c r="BK6" s="117">
        <v>1</v>
      </c>
      <c r="BL6" s="117"/>
      <c r="BM6" s="117"/>
      <c r="BN6" s="119">
        <v>14</v>
      </c>
      <c r="BO6" s="120">
        <f>IF(P6=0,"",IF(BN6=0,"",(BN6/P6)))</f>
        <v>0.33333333333333</v>
      </c>
      <c r="BP6" s="121">
        <v>2</v>
      </c>
      <c r="BQ6" s="122">
        <f>IFERROR(BP6/BN6,"-")</f>
        <v>0.14285714285714</v>
      </c>
      <c r="BR6" s="123">
        <v>13000</v>
      </c>
      <c r="BS6" s="124">
        <f>IFERROR(BR6/BN6,"-")</f>
        <v>928.57142857143</v>
      </c>
      <c r="BT6" s="125">
        <v>1</v>
      </c>
      <c r="BU6" s="125">
        <v>1</v>
      </c>
      <c r="BV6" s="125"/>
      <c r="BW6" s="126">
        <v>7</v>
      </c>
      <c r="BX6" s="127">
        <f>IF(P6=0,"",IF(BW6=0,"",(BW6/P6)))</f>
        <v>0.16666666666667</v>
      </c>
      <c r="BY6" s="128">
        <v>4</v>
      </c>
      <c r="BZ6" s="129">
        <f>IFERROR(BY6/BW6,"-")</f>
        <v>0.57142857142857</v>
      </c>
      <c r="CA6" s="130">
        <v>326000</v>
      </c>
      <c r="CB6" s="131">
        <f>IFERROR(CA6/BW6,"-")</f>
        <v>46571.428571429</v>
      </c>
      <c r="CC6" s="132"/>
      <c r="CD6" s="132"/>
      <c r="CE6" s="132">
        <v>4</v>
      </c>
      <c r="CF6" s="133">
        <v>3</v>
      </c>
      <c r="CG6" s="134">
        <f>IF(P6=0,"",IF(CF6=0,"",(CF6/P6)))</f>
        <v>0.071428571428571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4</v>
      </c>
      <c r="CP6" s="141">
        <v>46000</v>
      </c>
      <c r="CQ6" s="141">
        <v>280000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>
        <f>AB7</f>
        <v>0.71764705882353</v>
      </c>
      <c r="B7" s="203" t="s">
        <v>68</v>
      </c>
      <c r="C7" s="203" t="s">
        <v>69</v>
      </c>
      <c r="D7" s="203" t="s">
        <v>70</v>
      </c>
      <c r="E7" s="203"/>
      <c r="F7" s="203" t="s">
        <v>71</v>
      </c>
      <c r="G7" s="203" t="s">
        <v>72</v>
      </c>
      <c r="H7" s="90" t="s">
        <v>73</v>
      </c>
      <c r="I7" s="90" t="s">
        <v>74</v>
      </c>
      <c r="J7" s="188">
        <v>85000</v>
      </c>
      <c r="K7" s="81">
        <v>0</v>
      </c>
      <c r="L7" s="81">
        <v>0</v>
      </c>
      <c r="M7" s="81">
        <v>43</v>
      </c>
      <c r="N7" s="91">
        <v>6</v>
      </c>
      <c r="O7" s="92">
        <v>0</v>
      </c>
      <c r="P7" s="93">
        <f>N7+O7</f>
        <v>6</v>
      </c>
      <c r="Q7" s="82">
        <f>IFERROR(P7/M7,"-")</f>
        <v>0.13953488372093</v>
      </c>
      <c r="R7" s="81">
        <v>0</v>
      </c>
      <c r="S7" s="81">
        <v>3</v>
      </c>
      <c r="T7" s="82">
        <f>IFERROR(S7/(O7+P7),"-")</f>
        <v>0.5</v>
      </c>
      <c r="U7" s="182">
        <f>IFERROR(J7/SUM(P7:P8),"-")</f>
        <v>4473.6842105263</v>
      </c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>
        <f>SUM(X7:X8)-SUM(J7:J8)</f>
        <v>-24000</v>
      </c>
      <c r="AB7" s="85">
        <f>SUM(X7:X8)/SUM(J7:J8)</f>
        <v>0.71764705882353</v>
      </c>
      <c r="AC7" s="79"/>
      <c r="AD7" s="94">
        <v>1</v>
      </c>
      <c r="AE7" s="95">
        <f>IF(P7=0,"",IF(AD7=0,"",(AD7/P7)))</f>
        <v>0.16666666666667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0.16666666666667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</v>
      </c>
      <c r="BF7" s="113">
        <f>IF(P7=0,"",IF(BE7=0,"",(BE7/P7)))</f>
        <v>0.16666666666667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3</v>
      </c>
      <c r="BO7" s="120">
        <f>IF(P7=0,"",IF(BN7=0,"",(BN7/P7)))</f>
        <v>0.5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75</v>
      </c>
      <c r="C8" s="203"/>
      <c r="D8" s="203"/>
      <c r="E8" s="203"/>
      <c r="F8" s="203" t="s">
        <v>64</v>
      </c>
      <c r="G8" s="203"/>
      <c r="H8" s="90"/>
      <c r="I8" s="90"/>
      <c r="J8" s="188"/>
      <c r="K8" s="81">
        <v>0</v>
      </c>
      <c r="L8" s="81">
        <v>0</v>
      </c>
      <c r="M8" s="81">
        <v>64</v>
      </c>
      <c r="N8" s="91">
        <v>13</v>
      </c>
      <c r="O8" s="92">
        <v>0</v>
      </c>
      <c r="P8" s="93">
        <f>N8+O8</f>
        <v>13</v>
      </c>
      <c r="Q8" s="82">
        <f>IFERROR(P8/M8,"-")</f>
        <v>0.203125</v>
      </c>
      <c r="R8" s="81">
        <v>2</v>
      </c>
      <c r="S8" s="81">
        <v>0</v>
      </c>
      <c r="T8" s="82">
        <f>IFERROR(S8/(O8+P8),"-")</f>
        <v>0</v>
      </c>
      <c r="U8" s="182"/>
      <c r="V8" s="84">
        <v>2</v>
      </c>
      <c r="W8" s="82">
        <f>IF(P8=0,"-",V8/P8)</f>
        <v>0.15384615384615</v>
      </c>
      <c r="X8" s="186">
        <v>61000</v>
      </c>
      <c r="Y8" s="187">
        <f>IFERROR(X8/P8,"-")</f>
        <v>4692.3076923077</v>
      </c>
      <c r="Z8" s="187">
        <f>IFERROR(X8/V8,"-")</f>
        <v>30500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0.076923076923077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3</v>
      </c>
      <c r="BF8" s="113">
        <f>IF(P8=0,"",IF(BE8=0,"",(BE8/P8)))</f>
        <v>0.23076923076923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5</v>
      </c>
      <c r="BO8" s="120">
        <f>IF(P8=0,"",IF(BN8=0,"",(BN8/P8)))</f>
        <v>0.38461538461538</v>
      </c>
      <c r="BP8" s="121">
        <v>1</v>
      </c>
      <c r="BQ8" s="122">
        <f>IFERROR(BP8/BN8,"-")</f>
        <v>0.2</v>
      </c>
      <c r="BR8" s="123">
        <v>23000</v>
      </c>
      <c r="BS8" s="124">
        <f>IFERROR(BR8/BN8,"-")</f>
        <v>4600</v>
      </c>
      <c r="BT8" s="125"/>
      <c r="BU8" s="125"/>
      <c r="BV8" s="125">
        <v>1</v>
      </c>
      <c r="BW8" s="126">
        <v>3</v>
      </c>
      <c r="BX8" s="127">
        <f>IF(P8=0,"",IF(BW8=0,"",(BW8/P8)))</f>
        <v>0.23076923076923</v>
      </c>
      <c r="BY8" s="128">
        <v>1</v>
      </c>
      <c r="BZ8" s="129">
        <f>IFERROR(BY8/BW8,"-")</f>
        <v>0.33333333333333</v>
      </c>
      <c r="CA8" s="130">
        <v>38000</v>
      </c>
      <c r="CB8" s="131">
        <f>IFERROR(CA8/BW8,"-")</f>
        <v>12666.666666667</v>
      </c>
      <c r="CC8" s="132"/>
      <c r="CD8" s="132"/>
      <c r="CE8" s="132">
        <v>1</v>
      </c>
      <c r="CF8" s="133">
        <v>1</v>
      </c>
      <c r="CG8" s="134">
        <f>IF(P8=0,"",IF(CF8=0,"",(CF8/P8)))</f>
        <v>0.076923076923077</v>
      </c>
      <c r="CH8" s="135"/>
      <c r="CI8" s="136">
        <f>IFERROR(CH8/CF8,"-")</f>
        <v>0</v>
      </c>
      <c r="CJ8" s="137"/>
      <c r="CK8" s="138">
        <f>IFERROR(CJ8/CF8,"-")</f>
        <v>0</v>
      </c>
      <c r="CL8" s="139"/>
      <c r="CM8" s="139"/>
      <c r="CN8" s="139"/>
      <c r="CO8" s="140">
        <v>2</v>
      </c>
      <c r="CP8" s="141">
        <v>61000</v>
      </c>
      <c r="CQ8" s="141">
        <v>38000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>
        <f>AB9</f>
        <v>0.57647058823529</v>
      </c>
      <c r="B9" s="203" t="s">
        <v>76</v>
      </c>
      <c r="C9" s="203" t="s">
        <v>77</v>
      </c>
      <c r="D9" s="203" t="s">
        <v>78</v>
      </c>
      <c r="E9" s="203"/>
      <c r="F9" s="203" t="s">
        <v>71</v>
      </c>
      <c r="G9" s="203" t="s">
        <v>79</v>
      </c>
      <c r="H9" s="90" t="s">
        <v>80</v>
      </c>
      <c r="I9" s="90" t="s">
        <v>81</v>
      </c>
      <c r="J9" s="188">
        <v>85000</v>
      </c>
      <c r="K9" s="81">
        <v>0</v>
      </c>
      <c r="L9" s="81">
        <v>0</v>
      </c>
      <c r="M9" s="81">
        <v>34</v>
      </c>
      <c r="N9" s="91">
        <v>4</v>
      </c>
      <c r="O9" s="92">
        <v>0</v>
      </c>
      <c r="P9" s="93">
        <f>N9+O9</f>
        <v>4</v>
      </c>
      <c r="Q9" s="82">
        <f>IFERROR(P9/M9,"-")</f>
        <v>0.11764705882353</v>
      </c>
      <c r="R9" s="81">
        <v>0</v>
      </c>
      <c r="S9" s="81">
        <v>2</v>
      </c>
      <c r="T9" s="82">
        <f>IFERROR(S9/(O9+P9),"-")</f>
        <v>0.5</v>
      </c>
      <c r="U9" s="182">
        <f>IFERROR(J9/SUM(P9:P10),"-")</f>
        <v>5666.6666666667</v>
      </c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>
        <f>SUM(X9:X10)-SUM(J9:J10)</f>
        <v>-36000</v>
      </c>
      <c r="AB9" s="85">
        <f>SUM(X9:X10)/SUM(J9:J10)</f>
        <v>0.57647058823529</v>
      </c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2</v>
      </c>
      <c r="AN9" s="101">
        <f>IF(P9=0,"",IF(AM9=0,"",(AM9/P9)))</f>
        <v>0.5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0.25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</v>
      </c>
      <c r="BO9" s="120">
        <f>IF(P9=0,"",IF(BN9=0,"",(BN9/P9)))</f>
        <v>0.25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82</v>
      </c>
      <c r="C10" s="203"/>
      <c r="D10" s="203"/>
      <c r="E10" s="203"/>
      <c r="F10" s="203" t="s">
        <v>64</v>
      </c>
      <c r="G10" s="203"/>
      <c r="H10" s="90"/>
      <c r="I10" s="90"/>
      <c r="J10" s="188"/>
      <c r="K10" s="81">
        <v>0</v>
      </c>
      <c r="L10" s="81">
        <v>0</v>
      </c>
      <c r="M10" s="81">
        <v>39</v>
      </c>
      <c r="N10" s="91">
        <v>11</v>
      </c>
      <c r="O10" s="92">
        <v>0</v>
      </c>
      <c r="P10" s="93">
        <f>N10+O10</f>
        <v>11</v>
      </c>
      <c r="Q10" s="82">
        <f>IFERROR(P10/M10,"-")</f>
        <v>0.28205128205128</v>
      </c>
      <c r="R10" s="81">
        <v>3</v>
      </c>
      <c r="S10" s="81">
        <v>0</v>
      </c>
      <c r="T10" s="82">
        <f>IFERROR(S10/(O10+P10),"-")</f>
        <v>0</v>
      </c>
      <c r="U10" s="182"/>
      <c r="V10" s="84">
        <v>1</v>
      </c>
      <c r="W10" s="82">
        <f>IF(P10=0,"-",V10/P10)</f>
        <v>0.090909090909091</v>
      </c>
      <c r="X10" s="186">
        <v>49000</v>
      </c>
      <c r="Y10" s="187">
        <f>IFERROR(X10/P10,"-")</f>
        <v>4454.5454545455</v>
      </c>
      <c r="Z10" s="187">
        <f>IFERROR(X10/V10,"-")</f>
        <v>49000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</v>
      </c>
      <c r="AN10" s="101">
        <f>IF(P10=0,"",IF(AM10=0,"",(AM10/P10)))</f>
        <v>0.090909090909091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2</v>
      </c>
      <c r="BF10" s="113">
        <f>IF(P10=0,"",IF(BE10=0,"",(BE10/P10)))</f>
        <v>0.18181818181818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4</v>
      </c>
      <c r="BO10" s="120">
        <f>IF(P10=0,"",IF(BN10=0,"",(BN10/P10)))</f>
        <v>0.36363636363636</v>
      </c>
      <c r="BP10" s="121">
        <v>2</v>
      </c>
      <c r="BQ10" s="122">
        <f>IFERROR(BP10/BN10,"-")</f>
        <v>0.5</v>
      </c>
      <c r="BR10" s="123">
        <v>164000</v>
      </c>
      <c r="BS10" s="124">
        <f>IFERROR(BR10/BN10,"-")</f>
        <v>41000</v>
      </c>
      <c r="BT10" s="125"/>
      <c r="BU10" s="125"/>
      <c r="BV10" s="125">
        <v>2</v>
      </c>
      <c r="BW10" s="126">
        <v>3</v>
      </c>
      <c r="BX10" s="127">
        <f>IF(P10=0,"",IF(BW10=0,"",(BW10/P10)))</f>
        <v>0.27272727272727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>
        <v>1</v>
      </c>
      <c r="CG10" s="134">
        <f>IF(P10=0,"",IF(CF10=0,"",(CF10/P10)))</f>
        <v>0.090909090909091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1</v>
      </c>
      <c r="CP10" s="141">
        <v>49000</v>
      </c>
      <c r="CQ10" s="141">
        <v>115000</v>
      </c>
      <c r="CR10" s="141"/>
      <c r="CS10" s="142" t="str">
        <f>IF(AND(CQ10=0,CR10=0),"",IF(AND(CQ10&lt;=100000,CR10&lt;=100000),"",IF(CQ10/CP10&gt;0.7,"男高",IF(CR10/CP10&gt;0.7,"女高",""))))</f>
        <v>男高</v>
      </c>
    </row>
    <row r="11" spans="1:98">
      <c r="A11" s="80">
        <f>AB11</f>
        <v>4.7066666666667</v>
      </c>
      <c r="B11" s="203" t="s">
        <v>83</v>
      </c>
      <c r="C11" s="203" t="s">
        <v>77</v>
      </c>
      <c r="D11" s="203" t="s">
        <v>84</v>
      </c>
      <c r="E11" s="203"/>
      <c r="F11" s="203" t="s">
        <v>71</v>
      </c>
      <c r="G11" s="203" t="s">
        <v>85</v>
      </c>
      <c r="H11" s="90" t="s">
        <v>80</v>
      </c>
      <c r="I11" s="90" t="s">
        <v>86</v>
      </c>
      <c r="J11" s="188">
        <v>75000</v>
      </c>
      <c r="K11" s="81">
        <v>0</v>
      </c>
      <c r="L11" s="81">
        <v>0</v>
      </c>
      <c r="M11" s="81">
        <v>84</v>
      </c>
      <c r="N11" s="91">
        <v>14</v>
      </c>
      <c r="O11" s="92">
        <v>0</v>
      </c>
      <c r="P11" s="93">
        <f>N11+O11</f>
        <v>14</v>
      </c>
      <c r="Q11" s="82">
        <f>IFERROR(P11/M11,"-")</f>
        <v>0.16666666666667</v>
      </c>
      <c r="R11" s="81">
        <v>5</v>
      </c>
      <c r="S11" s="81">
        <v>3</v>
      </c>
      <c r="T11" s="82">
        <f>IFERROR(S11/(O11+P11),"-")</f>
        <v>0.21428571428571</v>
      </c>
      <c r="U11" s="182">
        <f>IFERROR(J11/SUM(P11:P12),"-")</f>
        <v>2272.7272727273</v>
      </c>
      <c r="V11" s="84">
        <v>3</v>
      </c>
      <c r="W11" s="82">
        <f>IF(P11=0,"-",V11/P11)</f>
        <v>0.21428571428571</v>
      </c>
      <c r="X11" s="186">
        <v>183000</v>
      </c>
      <c r="Y11" s="187">
        <f>IFERROR(X11/P11,"-")</f>
        <v>13071.428571429</v>
      </c>
      <c r="Z11" s="187">
        <f>IFERROR(X11/V11,"-")</f>
        <v>61000</v>
      </c>
      <c r="AA11" s="188">
        <f>SUM(X11:X12)-SUM(J11:J12)</f>
        <v>278000</v>
      </c>
      <c r="AB11" s="85">
        <f>SUM(X11:X12)/SUM(J11:J12)</f>
        <v>4.7066666666667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0.071428571428571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1</v>
      </c>
      <c r="AW11" s="107">
        <f>IF(P11=0,"",IF(AV11=0,"",(AV11/P11)))</f>
        <v>0.071428571428571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5</v>
      </c>
      <c r="BF11" s="113">
        <f>IF(P11=0,"",IF(BE11=0,"",(BE11/P11)))</f>
        <v>0.35714285714286</v>
      </c>
      <c r="BG11" s="112">
        <v>1</v>
      </c>
      <c r="BH11" s="114">
        <f>IFERROR(BG11/BE11,"-")</f>
        <v>0.2</v>
      </c>
      <c r="BI11" s="115">
        <v>13000</v>
      </c>
      <c r="BJ11" s="116">
        <f>IFERROR(BI11/BE11,"-")</f>
        <v>2600</v>
      </c>
      <c r="BK11" s="117"/>
      <c r="BL11" s="117"/>
      <c r="BM11" s="117">
        <v>1</v>
      </c>
      <c r="BN11" s="119">
        <v>2</v>
      </c>
      <c r="BO11" s="120">
        <f>IF(P11=0,"",IF(BN11=0,"",(BN11/P11)))</f>
        <v>0.14285714285714</v>
      </c>
      <c r="BP11" s="121">
        <v>1</v>
      </c>
      <c r="BQ11" s="122">
        <f>IFERROR(BP11/BN11,"-")</f>
        <v>0.5</v>
      </c>
      <c r="BR11" s="123">
        <v>145000</v>
      </c>
      <c r="BS11" s="124">
        <f>IFERROR(BR11/BN11,"-")</f>
        <v>72500</v>
      </c>
      <c r="BT11" s="125"/>
      <c r="BU11" s="125"/>
      <c r="BV11" s="125">
        <v>1</v>
      </c>
      <c r="BW11" s="126">
        <v>5</v>
      </c>
      <c r="BX11" s="127">
        <f>IF(P11=0,"",IF(BW11=0,"",(BW11/P11)))</f>
        <v>0.35714285714286</v>
      </c>
      <c r="BY11" s="128">
        <v>3</v>
      </c>
      <c r="BZ11" s="129">
        <f>IFERROR(BY11/BW11,"-")</f>
        <v>0.6</v>
      </c>
      <c r="CA11" s="130">
        <v>44000</v>
      </c>
      <c r="CB11" s="131">
        <f>IFERROR(CA11/BW11,"-")</f>
        <v>8800</v>
      </c>
      <c r="CC11" s="132">
        <v>1</v>
      </c>
      <c r="CD11" s="132"/>
      <c r="CE11" s="132">
        <v>2</v>
      </c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3</v>
      </c>
      <c r="CP11" s="141">
        <v>183000</v>
      </c>
      <c r="CQ11" s="141">
        <v>145000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80"/>
      <c r="B12" s="203" t="s">
        <v>87</v>
      </c>
      <c r="C12" s="203"/>
      <c r="D12" s="203"/>
      <c r="E12" s="203"/>
      <c r="F12" s="203" t="s">
        <v>64</v>
      </c>
      <c r="G12" s="203"/>
      <c r="H12" s="90"/>
      <c r="I12" s="90"/>
      <c r="J12" s="188"/>
      <c r="K12" s="81">
        <v>0</v>
      </c>
      <c r="L12" s="81">
        <v>0</v>
      </c>
      <c r="M12" s="81">
        <v>52</v>
      </c>
      <c r="N12" s="91">
        <v>19</v>
      </c>
      <c r="O12" s="92">
        <v>0</v>
      </c>
      <c r="P12" s="93">
        <f>N12+O12</f>
        <v>19</v>
      </c>
      <c r="Q12" s="82">
        <f>IFERROR(P12/M12,"-")</f>
        <v>0.36538461538462</v>
      </c>
      <c r="R12" s="81">
        <v>2</v>
      </c>
      <c r="S12" s="81">
        <v>3</v>
      </c>
      <c r="T12" s="82">
        <f>IFERROR(S12/(O12+P12),"-")</f>
        <v>0.15789473684211</v>
      </c>
      <c r="U12" s="182"/>
      <c r="V12" s="84">
        <v>4</v>
      </c>
      <c r="W12" s="82">
        <f>IF(P12=0,"-",V12/P12)</f>
        <v>0.21052631578947</v>
      </c>
      <c r="X12" s="186">
        <v>170000</v>
      </c>
      <c r="Y12" s="187">
        <f>IFERROR(X12/P12,"-")</f>
        <v>8947.3684210526</v>
      </c>
      <c r="Z12" s="187">
        <f>IFERROR(X12/V12,"-")</f>
        <v>42500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>
        <v>2</v>
      </c>
      <c r="AW12" s="107">
        <f>IF(P12=0,"",IF(AV12=0,"",(AV12/P12)))</f>
        <v>0.10526315789474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3</v>
      </c>
      <c r="BF12" s="113">
        <f>IF(P12=0,"",IF(BE12=0,"",(BE12/P12)))</f>
        <v>0.15789473684211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8</v>
      </c>
      <c r="BO12" s="120">
        <f>IF(P12=0,"",IF(BN12=0,"",(BN12/P12)))</f>
        <v>0.42105263157895</v>
      </c>
      <c r="BP12" s="121">
        <v>1</v>
      </c>
      <c r="BQ12" s="122">
        <f>IFERROR(BP12/BN12,"-")</f>
        <v>0.125</v>
      </c>
      <c r="BR12" s="123">
        <v>3000</v>
      </c>
      <c r="BS12" s="124">
        <f>IFERROR(BR12/BN12,"-")</f>
        <v>375</v>
      </c>
      <c r="BT12" s="125">
        <v>1</v>
      </c>
      <c r="BU12" s="125"/>
      <c r="BV12" s="125"/>
      <c r="BW12" s="126">
        <v>5</v>
      </c>
      <c r="BX12" s="127">
        <f>IF(P12=0,"",IF(BW12=0,"",(BW12/P12)))</f>
        <v>0.26315789473684</v>
      </c>
      <c r="BY12" s="128">
        <v>3</v>
      </c>
      <c r="BZ12" s="129">
        <f>IFERROR(BY12/BW12,"-")</f>
        <v>0.6</v>
      </c>
      <c r="CA12" s="130">
        <v>167000</v>
      </c>
      <c r="CB12" s="131">
        <f>IFERROR(CA12/BW12,"-")</f>
        <v>33400</v>
      </c>
      <c r="CC12" s="132"/>
      <c r="CD12" s="132"/>
      <c r="CE12" s="132">
        <v>3</v>
      </c>
      <c r="CF12" s="133">
        <v>1</v>
      </c>
      <c r="CG12" s="134">
        <f>IF(P12=0,"",IF(CF12=0,"",(CF12/P12)))</f>
        <v>0.052631578947368</v>
      </c>
      <c r="CH12" s="135"/>
      <c r="CI12" s="136">
        <f>IFERROR(CH12/CF12,"-")</f>
        <v>0</v>
      </c>
      <c r="CJ12" s="137"/>
      <c r="CK12" s="138">
        <f>IFERROR(CJ12/CF12,"-")</f>
        <v>0</v>
      </c>
      <c r="CL12" s="139"/>
      <c r="CM12" s="139"/>
      <c r="CN12" s="139"/>
      <c r="CO12" s="140">
        <v>4</v>
      </c>
      <c r="CP12" s="141">
        <v>170000</v>
      </c>
      <c r="CQ12" s="141">
        <v>71000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30"/>
      <c r="B13" s="87"/>
      <c r="C13" s="88"/>
      <c r="D13" s="88"/>
      <c r="E13" s="88"/>
      <c r="F13" s="89"/>
      <c r="G13" s="90"/>
      <c r="H13" s="90"/>
      <c r="I13" s="90"/>
      <c r="J13" s="192"/>
      <c r="K13" s="34"/>
      <c r="L13" s="34"/>
      <c r="M13" s="31"/>
      <c r="N13" s="23"/>
      <c r="O13" s="23"/>
      <c r="P13" s="23"/>
      <c r="Q13" s="33"/>
      <c r="R13" s="32"/>
      <c r="S13" s="23"/>
      <c r="T13" s="32"/>
      <c r="U13" s="183"/>
      <c r="V13" s="25"/>
      <c r="W13" s="25"/>
      <c r="X13" s="189"/>
      <c r="Y13" s="189"/>
      <c r="Z13" s="189"/>
      <c r="AA13" s="189"/>
      <c r="AB13" s="33"/>
      <c r="AC13" s="59"/>
      <c r="AD13" s="63"/>
      <c r="AE13" s="64"/>
      <c r="AF13" s="63"/>
      <c r="AG13" s="67"/>
      <c r="AH13" s="68"/>
      <c r="AI13" s="69"/>
      <c r="AJ13" s="70"/>
      <c r="AK13" s="70"/>
      <c r="AL13" s="70"/>
      <c r="AM13" s="63"/>
      <c r="AN13" s="64"/>
      <c r="AO13" s="63"/>
      <c r="AP13" s="67"/>
      <c r="AQ13" s="68"/>
      <c r="AR13" s="69"/>
      <c r="AS13" s="70"/>
      <c r="AT13" s="70"/>
      <c r="AU13" s="70"/>
      <c r="AV13" s="63"/>
      <c r="AW13" s="64"/>
      <c r="AX13" s="63"/>
      <c r="AY13" s="67"/>
      <c r="AZ13" s="68"/>
      <c r="BA13" s="69"/>
      <c r="BB13" s="70"/>
      <c r="BC13" s="70"/>
      <c r="BD13" s="70"/>
      <c r="BE13" s="63"/>
      <c r="BF13" s="64"/>
      <c r="BG13" s="63"/>
      <c r="BH13" s="67"/>
      <c r="BI13" s="68"/>
      <c r="BJ13" s="69"/>
      <c r="BK13" s="70"/>
      <c r="BL13" s="70"/>
      <c r="BM13" s="70"/>
      <c r="BN13" s="65"/>
      <c r="BO13" s="66"/>
      <c r="BP13" s="63"/>
      <c r="BQ13" s="67"/>
      <c r="BR13" s="68"/>
      <c r="BS13" s="69"/>
      <c r="BT13" s="70"/>
      <c r="BU13" s="70"/>
      <c r="BV13" s="70"/>
      <c r="BW13" s="65"/>
      <c r="BX13" s="66"/>
      <c r="BY13" s="63"/>
      <c r="BZ13" s="67"/>
      <c r="CA13" s="68"/>
      <c r="CB13" s="69"/>
      <c r="CC13" s="70"/>
      <c r="CD13" s="70"/>
      <c r="CE13" s="70"/>
      <c r="CF13" s="65"/>
      <c r="CG13" s="66"/>
      <c r="CH13" s="63"/>
      <c r="CI13" s="67"/>
      <c r="CJ13" s="68"/>
      <c r="CK13" s="69"/>
      <c r="CL13" s="70"/>
      <c r="CM13" s="70"/>
      <c r="CN13" s="70"/>
      <c r="CO13" s="71"/>
      <c r="CP13" s="68"/>
      <c r="CQ13" s="68"/>
      <c r="CR13" s="68"/>
      <c r="CS13" s="72"/>
    </row>
    <row r="14" spans="1:98">
      <c r="A14" s="30"/>
      <c r="B14" s="37"/>
      <c r="C14" s="21"/>
      <c r="D14" s="21"/>
      <c r="E14" s="21"/>
      <c r="F14" s="22"/>
      <c r="G14" s="36"/>
      <c r="H14" s="36"/>
      <c r="I14" s="75"/>
      <c r="J14" s="193"/>
      <c r="K14" s="34"/>
      <c r="L14" s="34"/>
      <c r="M14" s="31"/>
      <c r="N14" s="23"/>
      <c r="O14" s="23"/>
      <c r="P14" s="23"/>
      <c r="Q14" s="33"/>
      <c r="R14" s="32"/>
      <c r="S14" s="23"/>
      <c r="T14" s="32"/>
      <c r="U14" s="183"/>
      <c r="V14" s="25"/>
      <c r="W14" s="25"/>
      <c r="X14" s="189"/>
      <c r="Y14" s="189"/>
      <c r="Z14" s="189"/>
      <c r="AA14" s="189"/>
      <c r="AB14" s="33"/>
      <c r="AC14" s="61"/>
      <c r="AD14" s="63"/>
      <c r="AE14" s="64"/>
      <c r="AF14" s="63"/>
      <c r="AG14" s="67"/>
      <c r="AH14" s="68"/>
      <c r="AI14" s="69"/>
      <c r="AJ14" s="70"/>
      <c r="AK14" s="70"/>
      <c r="AL14" s="70"/>
      <c r="AM14" s="63"/>
      <c r="AN14" s="64"/>
      <c r="AO14" s="63"/>
      <c r="AP14" s="67"/>
      <c r="AQ14" s="68"/>
      <c r="AR14" s="69"/>
      <c r="AS14" s="70"/>
      <c r="AT14" s="70"/>
      <c r="AU14" s="70"/>
      <c r="AV14" s="63"/>
      <c r="AW14" s="64"/>
      <c r="AX14" s="63"/>
      <c r="AY14" s="67"/>
      <c r="AZ14" s="68"/>
      <c r="BA14" s="69"/>
      <c r="BB14" s="70"/>
      <c r="BC14" s="70"/>
      <c r="BD14" s="70"/>
      <c r="BE14" s="63"/>
      <c r="BF14" s="64"/>
      <c r="BG14" s="63"/>
      <c r="BH14" s="67"/>
      <c r="BI14" s="68"/>
      <c r="BJ14" s="69"/>
      <c r="BK14" s="70"/>
      <c r="BL14" s="70"/>
      <c r="BM14" s="70"/>
      <c r="BN14" s="65"/>
      <c r="BO14" s="66"/>
      <c r="BP14" s="63"/>
      <c r="BQ14" s="67"/>
      <c r="BR14" s="68"/>
      <c r="BS14" s="69"/>
      <c r="BT14" s="70"/>
      <c r="BU14" s="70"/>
      <c r="BV14" s="70"/>
      <c r="BW14" s="65"/>
      <c r="BX14" s="66"/>
      <c r="BY14" s="63"/>
      <c r="BZ14" s="67"/>
      <c r="CA14" s="68"/>
      <c r="CB14" s="69"/>
      <c r="CC14" s="70"/>
      <c r="CD14" s="70"/>
      <c r="CE14" s="70"/>
      <c r="CF14" s="65"/>
      <c r="CG14" s="66"/>
      <c r="CH14" s="63"/>
      <c r="CI14" s="67"/>
      <c r="CJ14" s="68"/>
      <c r="CK14" s="69"/>
      <c r="CL14" s="70"/>
      <c r="CM14" s="70"/>
      <c r="CN14" s="70"/>
      <c r="CO14" s="71"/>
      <c r="CP14" s="68"/>
      <c r="CQ14" s="68"/>
      <c r="CR14" s="68"/>
      <c r="CS14" s="72"/>
    </row>
    <row r="15" spans="1:98">
      <c r="A15" s="19">
        <f>AB15</f>
        <v>1.6688524590164</v>
      </c>
      <c r="B15" s="39"/>
      <c r="C15" s="39"/>
      <c r="D15" s="39"/>
      <c r="E15" s="39"/>
      <c r="F15" s="39"/>
      <c r="G15" s="40" t="s">
        <v>88</v>
      </c>
      <c r="H15" s="40"/>
      <c r="I15" s="40"/>
      <c r="J15" s="190">
        <f>SUM(J6:J14)</f>
        <v>305000</v>
      </c>
      <c r="K15" s="41">
        <f>SUM(K6:K14)</f>
        <v>0</v>
      </c>
      <c r="L15" s="41">
        <f>SUM(L6:L14)</f>
        <v>0</v>
      </c>
      <c r="M15" s="41">
        <f>SUM(M6:M14)</f>
        <v>513</v>
      </c>
      <c r="N15" s="41">
        <f>SUM(N6:N14)</f>
        <v>109</v>
      </c>
      <c r="O15" s="41">
        <f>SUM(O6:O14)</f>
        <v>0</v>
      </c>
      <c r="P15" s="41">
        <f>SUM(P6:P14)</f>
        <v>109</v>
      </c>
      <c r="Q15" s="42">
        <f>IFERROR(P15/M15,"-")</f>
        <v>0.21247563352827</v>
      </c>
      <c r="R15" s="78">
        <f>SUM(R6:R14)</f>
        <v>20</v>
      </c>
      <c r="S15" s="78">
        <f>SUM(S6:S14)</f>
        <v>16</v>
      </c>
      <c r="T15" s="42">
        <f>IFERROR(R15/P15,"-")</f>
        <v>0.18348623853211</v>
      </c>
      <c r="U15" s="184">
        <f>IFERROR(J15/P15,"-")</f>
        <v>2798.1651376147</v>
      </c>
      <c r="V15" s="44">
        <f>SUM(V6:V14)</f>
        <v>14</v>
      </c>
      <c r="W15" s="42">
        <f>IFERROR(V15/P15,"-")</f>
        <v>0.12844036697248</v>
      </c>
      <c r="X15" s="190">
        <f>SUM(X6:X14)</f>
        <v>509000</v>
      </c>
      <c r="Y15" s="190">
        <f>IFERROR(X15/P15,"-")</f>
        <v>4669.7247706422</v>
      </c>
      <c r="Z15" s="190">
        <f>IFERROR(X15/V15,"-")</f>
        <v>36357.142857143</v>
      </c>
      <c r="AA15" s="190">
        <f>X15-J15</f>
        <v>204000</v>
      </c>
      <c r="AB15" s="47">
        <f>X15/J15</f>
        <v>1.6688524590164</v>
      </c>
      <c r="AC15" s="60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6"/>
    <mergeCell ref="J6:J6"/>
    <mergeCell ref="U6:U6"/>
    <mergeCell ref="AA6:AA6"/>
    <mergeCell ref="AB6:AB6"/>
    <mergeCell ref="A7:A8"/>
    <mergeCell ref="J7:J8"/>
    <mergeCell ref="U7:U8"/>
    <mergeCell ref="AA7:AA8"/>
    <mergeCell ref="AB7:AB8"/>
    <mergeCell ref="A9:A10"/>
    <mergeCell ref="J9:J10"/>
    <mergeCell ref="U9:U10"/>
    <mergeCell ref="AA9:AA10"/>
    <mergeCell ref="AB9:AB10"/>
    <mergeCell ref="A11:A12"/>
    <mergeCell ref="J11:J12"/>
    <mergeCell ref="U11:U12"/>
    <mergeCell ref="AA11:AA12"/>
    <mergeCell ref="AB11:AB12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89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3.81424</v>
      </c>
      <c r="B6" s="203" t="s">
        <v>90</v>
      </c>
      <c r="C6" s="203" t="s">
        <v>91</v>
      </c>
      <c r="D6" s="203" t="s">
        <v>92</v>
      </c>
      <c r="E6" s="203" t="s">
        <v>93</v>
      </c>
      <c r="F6" s="203" t="s">
        <v>94</v>
      </c>
      <c r="G6" s="203" t="s">
        <v>95</v>
      </c>
      <c r="H6" s="90" t="s">
        <v>96</v>
      </c>
      <c r="I6" s="90" t="s">
        <v>81</v>
      </c>
      <c r="J6" s="188">
        <v>125000</v>
      </c>
      <c r="K6" s="81">
        <v>0</v>
      </c>
      <c r="L6" s="81">
        <v>0</v>
      </c>
      <c r="M6" s="81">
        <v>139</v>
      </c>
      <c r="N6" s="91">
        <v>23</v>
      </c>
      <c r="O6" s="92">
        <v>0</v>
      </c>
      <c r="P6" s="93">
        <f>N6+O6</f>
        <v>23</v>
      </c>
      <c r="Q6" s="82">
        <f>IFERROR(P6/M6,"-")</f>
        <v>0.16546762589928</v>
      </c>
      <c r="R6" s="81">
        <v>1</v>
      </c>
      <c r="S6" s="81">
        <v>11</v>
      </c>
      <c r="T6" s="82">
        <f>IFERROR(S6/(O6+P6),"-")</f>
        <v>0.47826086956522</v>
      </c>
      <c r="U6" s="182">
        <f>IFERROR(J6/SUM(P6:P7),"-")</f>
        <v>1190.4761904762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351780</v>
      </c>
      <c r="AB6" s="85">
        <f>SUM(X6:X7)/SUM(J6:J7)</f>
        <v>3.81424</v>
      </c>
      <c r="AC6" s="79"/>
      <c r="AD6" s="94">
        <v>5</v>
      </c>
      <c r="AE6" s="95">
        <f>IF(P6=0,"",IF(AD6=0,"",(AD6/P6)))</f>
        <v>0.21739130434783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10</v>
      </c>
      <c r="AN6" s="101">
        <f>IF(P6=0,"",IF(AM6=0,"",(AM6/P6)))</f>
        <v>0.43478260869565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4</v>
      </c>
      <c r="AW6" s="107">
        <f>IF(P6=0,"",IF(AV6=0,"",(AV6/P6)))</f>
        <v>0.17391304347826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0.08695652173913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0.08695652173913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97</v>
      </c>
      <c r="C7" s="203"/>
      <c r="D7" s="203"/>
      <c r="E7" s="203"/>
      <c r="F7" s="203" t="s">
        <v>64</v>
      </c>
      <c r="G7" s="203"/>
      <c r="H7" s="90"/>
      <c r="I7" s="90"/>
      <c r="J7" s="188"/>
      <c r="K7" s="81">
        <v>0</v>
      </c>
      <c r="L7" s="81">
        <v>0</v>
      </c>
      <c r="M7" s="81">
        <v>223</v>
      </c>
      <c r="N7" s="91">
        <v>81</v>
      </c>
      <c r="O7" s="92">
        <v>1</v>
      </c>
      <c r="P7" s="93">
        <f>N7+O7</f>
        <v>82</v>
      </c>
      <c r="Q7" s="82">
        <f>IFERROR(P7/M7,"-")</f>
        <v>0.3677130044843</v>
      </c>
      <c r="R7" s="81">
        <v>6</v>
      </c>
      <c r="S7" s="81">
        <v>19</v>
      </c>
      <c r="T7" s="82">
        <f>IFERROR(S7/(O7+P7),"-")</f>
        <v>0.2289156626506</v>
      </c>
      <c r="U7" s="182"/>
      <c r="V7" s="84">
        <v>2</v>
      </c>
      <c r="W7" s="82">
        <f>IF(P7=0,"-",V7/P7)</f>
        <v>0.024390243902439</v>
      </c>
      <c r="X7" s="186">
        <v>476780</v>
      </c>
      <c r="Y7" s="187">
        <f>IFERROR(X7/P7,"-")</f>
        <v>5814.3902439024</v>
      </c>
      <c r="Z7" s="187">
        <f>IFERROR(X7/V7,"-")</f>
        <v>238390</v>
      </c>
      <c r="AA7" s="188"/>
      <c r="AB7" s="85"/>
      <c r="AC7" s="79"/>
      <c r="AD7" s="94">
        <v>1</v>
      </c>
      <c r="AE7" s="95">
        <f>IF(P7=0,"",IF(AD7=0,"",(AD7/P7)))</f>
        <v>0.01219512195122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14</v>
      </c>
      <c r="AN7" s="101">
        <f>IF(P7=0,"",IF(AM7=0,"",(AM7/P7)))</f>
        <v>0.17073170731707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14</v>
      </c>
      <c r="AW7" s="107">
        <f>IF(P7=0,"",IF(AV7=0,"",(AV7/P7)))</f>
        <v>0.17073170731707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17</v>
      </c>
      <c r="BF7" s="113">
        <f>IF(P7=0,"",IF(BE7=0,"",(BE7/P7)))</f>
        <v>0.20731707317073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24</v>
      </c>
      <c r="BO7" s="120">
        <f>IF(P7=0,"",IF(BN7=0,"",(BN7/P7)))</f>
        <v>0.29268292682927</v>
      </c>
      <c r="BP7" s="121">
        <v>1</v>
      </c>
      <c r="BQ7" s="122">
        <f>IFERROR(BP7/BN7,"-")</f>
        <v>0.041666666666667</v>
      </c>
      <c r="BR7" s="123">
        <v>6780</v>
      </c>
      <c r="BS7" s="124">
        <f>IFERROR(BR7/BN7,"-")</f>
        <v>282.5</v>
      </c>
      <c r="BT7" s="125"/>
      <c r="BU7" s="125"/>
      <c r="BV7" s="125">
        <v>1</v>
      </c>
      <c r="BW7" s="126">
        <v>11</v>
      </c>
      <c r="BX7" s="127">
        <f>IF(P7=0,"",IF(BW7=0,"",(BW7/P7)))</f>
        <v>0.13414634146341</v>
      </c>
      <c r="BY7" s="128">
        <v>1</v>
      </c>
      <c r="BZ7" s="129">
        <f>IFERROR(BY7/BW7,"-")</f>
        <v>0.090909090909091</v>
      </c>
      <c r="CA7" s="130">
        <v>470000</v>
      </c>
      <c r="CB7" s="131">
        <f>IFERROR(CA7/BW7,"-")</f>
        <v>42727.272727273</v>
      </c>
      <c r="CC7" s="132"/>
      <c r="CD7" s="132"/>
      <c r="CE7" s="132">
        <v>1</v>
      </c>
      <c r="CF7" s="133">
        <v>1</v>
      </c>
      <c r="CG7" s="134">
        <f>IF(P7=0,"",IF(CF7=0,"",(CF7/P7)))</f>
        <v>0.01219512195122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2</v>
      </c>
      <c r="CP7" s="141">
        <v>476780</v>
      </c>
      <c r="CQ7" s="141">
        <v>470000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3.81424</v>
      </c>
      <c r="B10" s="39"/>
      <c r="C10" s="39"/>
      <c r="D10" s="39"/>
      <c r="E10" s="39"/>
      <c r="F10" s="39"/>
      <c r="G10" s="40" t="s">
        <v>98</v>
      </c>
      <c r="H10" s="40"/>
      <c r="I10" s="40"/>
      <c r="J10" s="190">
        <f>SUM(J6:J9)</f>
        <v>125000</v>
      </c>
      <c r="K10" s="41">
        <f>SUM(K6:K9)</f>
        <v>0</v>
      </c>
      <c r="L10" s="41">
        <f>SUM(L6:L9)</f>
        <v>0</v>
      </c>
      <c r="M10" s="41">
        <f>SUM(M6:M9)</f>
        <v>362</v>
      </c>
      <c r="N10" s="41">
        <f>SUM(N6:N9)</f>
        <v>104</v>
      </c>
      <c r="O10" s="41">
        <f>SUM(O6:O9)</f>
        <v>1</v>
      </c>
      <c r="P10" s="41">
        <f>SUM(P6:P9)</f>
        <v>105</v>
      </c>
      <c r="Q10" s="42">
        <f>IFERROR(P10/M10,"-")</f>
        <v>0.29005524861878</v>
      </c>
      <c r="R10" s="78">
        <f>SUM(R6:R9)</f>
        <v>7</v>
      </c>
      <c r="S10" s="78">
        <f>SUM(S6:S9)</f>
        <v>30</v>
      </c>
      <c r="T10" s="42">
        <f>IFERROR(R10/P10,"-")</f>
        <v>0.066666666666667</v>
      </c>
      <c r="U10" s="184">
        <f>IFERROR(J10/P10,"-")</f>
        <v>1190.4761904762</v>
      </c>
      <c r="V10" s="44">
        <f>SUM(V6:V9)</f>
        <v>2</v>
      </c>
      <c r="W10" s="42">
        <f>IFERROR(V10/P10,"-")</f>
        <v>0.019047619047619</v>
      </c>
      <c r="X10" s="190">
        <f>SUM(X6:X9)</f>
        <v>476780</v>
      </c>
      <c r="Y10" s="190">
        <f>IFERROR(X10/P10,"-")</f>
        <v>4540.7619047619</v>
      </c>
      <c r="Z10" s="190">
        <f>IFERROR(X10/V10,"-")</f>
        <v>238390</v>
      </c>
      <c r="AA10" s="190">
        <f>X10-J10</f>
        <v>351780</v>
      </c>
      <c r="AB10" s="47">
        <f>X10/J10</f>
        <v>3.81424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