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<sst xmlns="http://schemas.openxmlformats.org/spreadsheetml/2006/main" uniqueCount="87">
  <si>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</si>
  <si>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</si>
  <si>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</si>
  <si>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</si>
  <si>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</si>
  <si>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</si>
  <si>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</si>
  <si>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</si>
  <si>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</si>
  <si>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</si>
  <si>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</si>
  <si>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</si>
  <si>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</si>
  <si>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</si>
  <si>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</si>
  <si>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</si>
  <si>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</si>
  <si>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</si>
  <si>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</si>
  <si>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</si>
  <si>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</si>
  <si>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</si>
  <si>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</si>
  <si>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</si>
  <si>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</si>
  <si>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10月</t>
  </si>
  <si>
    <t>アイメール</t>
  </si>
  <si>
    <t>最終更新日</t>
  </si>
  <si>
    <t>01月31日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</si>
  <si>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</si>
  <si>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</si>
  <si>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</si>
  <si>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</si>
  <si>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</si>
  <si>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</si>
  <si>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</si>
  <si>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</si>
  <si>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</si>
  <si>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</si>
  <si>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</si>
  <si>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</si>
  <si>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</si>
  <si>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</si>
  <si>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</si>
  <si>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</si>
  <si>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</si>
  <si>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</si>
  <si>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</si>
  <si>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</si>
  <si>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</si>
  <si>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</si>
  <si>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</si>
  <si>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</si>
  <si>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</si>
  <si>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</si>
  <si>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</si>
  <si>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</si>
  <si>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</si>
  <si>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</si>
  <si>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</si>
  <si>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</si>
  <si>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sms_a1091</t>
  </si>
  <si>
    <t>コアマガジン</t>
  </si>
  <si>
    <t>5P元祖（妃さん）</t>
  </si>
  <si>
    <t>i38</t>
  </si>
  <si>
    <t>実話BUNKA超タブー</t>
  </si>
  <si>
    <t>1C5P</t>
  </si>
  <si>
    <t>10月02日(土)</t>
  </si>
  <si>
    <t>smss2351</t>
  </si>
  <si>
    <t>空電</t>
  </si>
  <si>
    <t>sms_a1092</t>
  </si>
  <si>
    <t>大洋図書</t>
  </si>
  <si>
    <t>臨時増刊ラヴァーズ</t>
  </si>
  <si>
    <t>10月23日(土)</t>
  </si>
  <si>
    <t>smss2352</t>
  </si>
  <si>
    <t>雑誌 TOTAL</t>
  </si>
  <si>
    <t>●DVD 広告</t>
  </si>
  <si>
    <t>sms_a1090</t>
  </si>
  <si>
    <t>三和出版</t>
  </si>
  <si>
    <t>DVD4コマ</t>
  </si>
  <si>
    <t>A4変形判、CVS日版PB、980円、4c64P、10万部</t>
  </si>
  <si>
    <t>mv20i</t>
  </si>
  <si>
    <t>人妻日和</t>
  </si>
  <si>
    <t>DVD袋表4C</t>
  </si>
  <si>
    <t>10月07日(木)</t>
  </si>
  <si>
    <t>smss2350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</si>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</sst>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140000</v>
      </c>
      <c r="E6" s="81">
        <v>0</v>
      </c>
      <c r="F6" s="81">
        <v>0</v>
      </c>
      <c r="G6" s="81">
        <v>156</v>
      </c>
      <c r="H6" s="91">
        <v>34</v>
      </c>
      <c r="I6" s="92">
        <v>0</v>
      </c>
      <c r="J6" s="145">
        <f>H6+I6</f>
        <v>34</v>
      </c>
      <c r="K6" s="82">
        <f>IFERROR(J6/G6,"-")</f>
        <v>0.21794871794872</v>
      </c>
      <c r="L6" s="81">
        <v>2</v>
      </c>
      <c r="M6" s="81">
        <v>4</v>
      </c>
      <c r="N6" s="82">
        <f>IFERROR(L6/J6,"-")</f>
        <v>0.058823529411765</v>
      </c>
      <c r="O6" s="83">
        <f>IFERROR(D6/J6,"-")</f>
        <v>4117.6470588235</v>
      </c>
      <c r="P6" s="84">
        <v>3</v>
      </c>
      <c r="Q6" s="82">
        <f>IFERROR(P6/J6,"-")</f>
        <v>0.088235294117647</v>
      </c>
      <c r="R6" s="200">
        <v>117000</v>
      </c>
      <c r="S6" s="201">
        <f>IFERROR(R6/J6,"-")</f>
        <v>3441.1764705882</v>
      </c>
      <c r="T6" s="201">
        <f>IFERROR(R6/P6,"-")</f>
        <v>39000</v>
      </c>
      <c r="U6" s="195">
        <f>IFERROR(R6-D6,"-")</f>
        <v>-23000</v>
      </c>
      <c r="V6" s="85">
        <f>R6/D6</f>
        <v>0.83571428571429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0</v>
      </c>
      <c r="F7" s="81">
        <v>0</v>
      </c>
      <c r="G7" s="81">
        <v>609</v>
      </c>
      <c r="H7" s="91">
        <v>199</v>
      </c>
      <c r="I7" s="92">
        <v>3</v>
      </c>
      <c r="J7" s="145">
        <f>H7+I7</f>
        <v>202</v>
      </c>
      <c r="K7" s="82">
        <f>IFERROR(J7/G7,"-")</f>
        <v>0.33169129720854</v>
      </c>
      <c r="L7" s="81">
        <v>2</v>
      </c>
      <c r="M7" s="81">
        <v>42</v>
      </c>
      <c r="N7" s="82">
        <f>IFERROR(L7/J7,"-")</f>
        <v>0.0099009900990099</v>
      </c>
      <c r="O7" s="83">
        <f>IFERROR(D7/J7,"-")</f>
        <v>618.81188118812</v>
      </c>
      <c r="P7" s="84">
        <v>7</v>
      </c>
      <c r="Q7" s="82">
        <f>IFERROR(P7/J7,"-")</f>
        <v>0.034653465346535</v>
      </c>
      <c r="R7" s="200">
        <v>742000</v>
      </c>
      <c r="S7" s="201">
        <f>IFERROR(R7/J7,"-")</f>
        <v>3673.2673267327</v>
      </c>
      <c r="T7" s="201">
        <f>IFERROR(R7/P7,"-")</f>
        <v>106000</v>
      </c>
      <c r="U7" s="195">
        <f>IFERROR(R7-D7,"-")</f>
        <v>617000</v>
      </c>
      <c r="V7" s="85">
        <f>R7/D7</f>
        <v>5.936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265000</v>
      </c>
      <c r="E10" s="41">
        <f>SUM(E6:E8)</f>
        <v>0</v>
      </c>
      <c r="F10" s="41">
        <f>SUM(F6:F8)</f>
        <v>0</v>
      </c>
      <c r="G10" s="41">
        <f>SUM(G6:G8)</f>
        <v>765</v>
      </c>
      <c r="H10" s="41">
        <f>SUM(H6:H8)</f>
        <v>233</v>
      </c>
      <c r="I10" s="41">
        <f>SUM(I6:I8)</f>
        <v>3</v>
      </c>
      <c r="J10" s="41">
        <f>SUM(J6:J8)</f>
        <v>236</v>
      </c>
      <c r="K10" s="42">
        <f>IFERROR(J10/G10,"-")</f>
        <v>0.30849673202614</v>
      </c>
      <c r="L10" s="78">
        <f>SUM(L6:L8)</f>
        <v>4</v>
      </c>
      <c r="M10" s="78">
        <f>SUM(M6:M8)</f>
        <v>46</v>
      </c>
      <c r="N10" s="42">
        <f>IFERROR(L10/J10,"-")</f>
        <v>0.016949152542373</v>
      </c>
      <c r="O10" s="43">
        <f>IFERROR(D10/J10,"-")</f>
        <v>1122.8813559322</v>
      </c>
      <c r="P10" s="44">
        <f>SUM(P6:P8)</f>
        <v>10</v>
      </c>
      <c r="Q10" s="42">
        <f>IFERROR(P10/J10,"-")</f>
        <v>0.042372881355932</v>
      </c>
      <c r="R10" s="45">
        <f>SUM(R6:R8)</f>
        <v>859000</v>
      </c>
      <c r="S10" s="45">
        <f>IFERROR(R10/J10,"-")</f>
        <v>3639.8305084746</v>
      </c>
      <c r="T10" s="45">
        <f>IFERROR(R10/P10,"-")</f>
        <v>85900</v>
      </c>
      <c r="U10" s="46">
        <f>SUM(U6:U8)</f>
        <v>594000</v>
      </c>
      <c r="V10" s="47">
        <f>IFERROR(R10/D10,"-")</f>
        <v>3.2415094339623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204" t="s">
        <v>67</v>
      </c>
      <c r="J6" s="188">
        <v>65000</v>
      </c>
      <c r="K6" s="81">
        <v>0</v>
      </c>
      <c r="L6" s="81">
        <v>0</v>
      </c>
      <c r="M6" s="81">
        <v>15</v>
      </c>
      <c r="N6" s="91">
        <v>3</v>
      </c>
      <c r="O6" s="92">
        <v>0</v>
      </c>
      <c r="P6" s="93">
        <f>N6+O6</f>
        <v>3</v>
      </c>
      <c r="Q6" s="82">
        <f>IFERROR(P6/M6,"-")</f>
        <v>0.2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7222.2222222222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-65000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0.33333333333333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28</v>
      </c>
      <c r="N7" s="91">
        <v>6</v>
      </c>
      <c r="O7" s="92">
        <v>0</v>
      </c>
      <c r="P7" s="93">
        <f>N7+O7</f>
        <v>6</v>
      </c>
      <c r="Q7" s="82">
        <f>IFERROR(P7/M7,"-")</f>
        <v>0.21428571428571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0.16666666666667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1.56</v>
      </c>
      <c r="B8" s="203" t="s">
        <v>70</v>
      </c>
      <c r="C8" s="203" t="s">
        <v>71</v>
      </c>
      <c r="D8" s="203" t="s">
        <v>63</v>
      </c>
      <c r="E8" s="203"/>
      <c r="F8" s="203" t="s">
        <v>64</v>
      </c>
      <c r="G8" s="203" t="s">
        <v>72</v>
      </c>
      <c r="H8" s="90" t="s">
        <v>66</v>
      </c>
      <c r="I8" s="204" t="s">
        <v>73</v>
      </c>
      <c r="J8" s="188">
        <v>75000</v>
      </c>
      <c r="K8" s="81">
        <v>0</v>
      </c>
      <c r="L8" s="81">
        <v>0</v>
      </c>
      <c r="M8" s="81">
        <v>43</v>
      </c>
      <c r="N8" s="91">
        <v>1</v>
      </c>
      <c r="O8" s="92">
        <v>0</v>
      </c>
      <c r="P8" s="93">
        <f>N8+O8</f>
        <v>1</v>
      </c>
      <c r="Q8" s="82">
        <f>IFERROR(P8/M8,"-")</f>
        <v>0.023255813953488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3000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42000</v>
      </c>
      <c r="AB8" s="85">
        <f>SUM(X8:X9)/SUM(J8:J9)</f>
        <v>1.56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70</v>
      </c>
      <c r="N9" s="91">
        <v>24</v>
      </c>
      <c r="O9" s="92">
        <v>0</v>
      </c>
      <c r="P9" s="93">
        <f>N9+O9</f>
        <v>24</v>
      </c>
      <c r="Q9" s="82">
        <f>IFERROR(P9/M9,"-")</f>
        <v>0.34285714285714</v>
      </c>
      <c r="R9" s="81">
        <v>2</v>
      </c>
      <c r="S9" s="81">
        <v>4</v>
      </c>
      <c r="T9" s="82">
        <f>IFERROR(S9/(O9+P9),"-")</f>
        <v>0.16666666666667</v>
      </c>
      <c r="U9" s="182"/>
      <c r="V9" s="84">
        <v>3</v>
      </c>
      <c r="W9" s="82">
        <f>IF(P9=0,"-",V9/P9)</f>
        <v>0.125</v>
      </c>
      <c r="X9" s="186">
        <v>117000</v>
      </c>
      <c r="Y9" s="187">
        <f>IFERROR(X9/P9,"-")</f>
        <v>4875</v>
      </c>
      <c r="Z9" s="187">
        <f>IFERROR(X9/V9,"-")</f>
        <v>39000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6</v>
      </c>
      <c r="BF9" s="113">
        <f>IF(P9=0,"",IF(BE9=0,"",(BE9/P9)))</f>
        <v>0.25</v>
      </c>
      <c r="BG9" s="112">
        <v>1</v>
      </c>
      <c r="BH9" s="114">
        <f>IFERROR(BG9/BE9,"-")</f>
        <v>0.16666666666667</v>
      </c>
      <c r="BI9" s="115">
        <v>11000</v>
      </c>
      <c r="BJ9" s="116">
        <f>IFERROR(BI9/BE9,"-")</f>
        <v>1833.3333333333</v>
      </c>
      <c r="BK9" s="117"/>
      <c r="BL9" s="117"/>
      <c r="BM9" s="117">
        <v>1</v>
      </c>
      <c r="BN9" s="119">
        <v>10</v>
      </c>
      <c r="BO9" s="120">
        <f>IF(P9=0,"",IF(BN9=0,"",(BN9/P9)))</f>
        <v>0.41666666666667</v>
      </c>
      <c r="BP9" s="121">
        <v>2</v>
      </c>
      <c r="BQ9" s="122">
        <f>IFERROR(BP9/BN9,"-")</f>
        <v>0.2</v>
      </c>
      <c r="BR9" s="123">
        <v>97000</v>
      </c>
      <c r="BS9" s="124">
        <f>IFERROR(BR9/BN9,"-")</f>
        <v>9700</v>
      </c>
      <c r="BT9" s="125"/>
      <c r="BU9" s="125">
        <v>1</v>
      </c>
      <c r="BV9" s="125">
        <v>1</v>
      </c>
      <c r="BW9" s="126">
        <v>6</v>
      </c>
      <c r="BX9" s="127">
        <f>IF(P9=0,"",IF(BW9=0,"",(BW9/P9)))</f>
        <v>0.25</v>
      </c>
      <c r="BY9" s="128">
        <v>1</v>
      </c>
      <c r="BZ9" s="129">
        <f>IFERROR(BY9/BW9,"-")</f>
        <v>0.16666666666667</v>
      </c>
      <c r="CA9" s="130">
        <v>30000</v>
      </c>
      <c r="CB9" s="131">
        <f>IFERROR(CA9/BW9,"-")</f>
        <v>5000</v>
      </c>
      <c r="CC9" s="132"/>
      <c r="CD9" s="132"/>
      <c r="CE9" s="132">
        <v>1</v>
      </c>
      <c r="CF9" s="133">
        <v>2</v>
      </c>
      <c r="CG9" s="134">
        <f>IF(P9=0,"",IF(CF9=0,"",(CF9/P9)))</f>
        <v>0.083333333333333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3</v>
      </c>
      <c r="CP9" s="141">
        <v>117000</v>
      </c>
      <c r="CQ9" s="141">
        <v>87000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0.83571428571429</v>
      </c>
      <c r="B12" s="39"/>
      <c r="C12" s="39"/>
      <c r="D12" s="39"/>
      <c r="E12" s="39"/>
      <c r="F12" s="39"/>
      <c r="G12" s="40" t="s">
        <v>75</v>
      </c>
      <c r="H12" s="40"/>
      <c r="I12" s="40"/>
      <c r="J12" s="190">
        <f>SUM(J6:J11)</f>
        <v>140000</v>
      </c>
      <c r="K12" s="41">
        <f>SUM(K6:K11)</f>
        <v>0</v>
      </c>
      <c r="L12" s="41">
        <f>SUM(L6:L11)</f>
        <v>0</v>
      </c>
      <c r="M12" s="41">
        <f>SUM(M6:M11)</f>
        <v>156</v>
      </c>
      <c r="N12" s="41">
        <f>SUM(N6:N11)</f>
        <v>34</v>
      </c>
      <c r="O12" s="41">
        <f>SUM(O6:O11)</f>
        <v>0</v>
      </c>
      <c r="P12" s="41">
        <f>SUM(P6:P11)</f>
        <v>34</v>
      </c>
      <c r="Q12" s="42">
        <f>IFERROR(P12/M12,"-")</f>
        <v>0.21794871794872</v>
      </c>
      <c r="R12" s="78">
        <f>SUM(R6:R11)</f>
        <v>2</v>
      </c>
      <c r="S12" s="78">
        <f>SUM(S6:S11)</f>
        <v>4</v>
      </c>
      <c r="T12" s="42">
        <f>IFERROR(R12/P12,"-")</f>
        <v>0.058823529411765</v>
      </c>
      <c r="U12" s="184">
        <f>IFERROR(J12/P12,"-")</f>
        <v>4117.6470588235</v>
      </c>
      <c r="V12" s="44">
        <f>SUM(V6:V11)</f>
        <v>3</v>
      </c>
      <c r="W12" s="42">
        <f>IFERROR(V12/P12,"-")</f>
        <v>0.088235294117647</v>
      </c>
      <c r="X12" s="190">
        <f>SUM(X6:X11)</f>
        <v>117000</v>
      </c>
      <c r="Y12" s="190">
        <f>IFERROR(X12/P12,"-")</f>
        <v>3441.1764705882</v>
      </c>
      <c r="Z12" s="190">
        <f>IFERROR(X12/V12,"-")</f>
        <v>39000</v>
      </c>
      <c r="AA12" s="190">
        <f>X12-J12</f>
        <v>-23000</v>
      </c>
      <c r="AB12" s="47">
        <f>X12/J12</f>
        <v>0.83571428571429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76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5.936</v>
      </c>
      <c r="B6" s="203" t="s">
        <v>77</v>
      </c>
      <c r="C6" s="203" t="s">
        <v>78</v>
      </c>
      <c r="D6" s="203" t="s">
        <v>79</v>
      </c>
      <c r="E6" s="203" t="s">
        <v>80</v>
      </c>
      <c r="F6" s="203" t="s">
        <v>81</v>
      </c>
      <c r="G6" s="203" t="s">
        <v>82</v>
      </c>
      <c r="H6" s="90" t="s">
        <v>83</v>
      </c>
      <c r="I6" s="90" t="s">
        <v>84</v>
      </c>
      <c r="J6" s="188">
        <v>125000</v>
      </c>
      <c r="K6" s="81">
        <v>0</v>
      </c>
      <c r="L6" s="81">
        <v>0</v>
      </c>
      <c r="M6" s="81">
        <v>267</v>
      </c>
      <c r="N6" s="91">
        <v>58</v>
      </c>
      <c r="O6" s="92">
        <v>0</v>
      </c>
      <c r="P6" s="93">
        <f>N6+O6</f>
        <v>58</v>
      </c>
      <c r="Q6" s="82">
        <f>IFERROR(P6/M6,"-")</f>
        <v>0.21722846441948</v>
      </c>
      <c r="R6" s="81">
        <v>1</v>
      </c>
      <c r="S6" s="81">
        <v>15</v>
      </c>
      <c r="T6" s="82">
        <f>IFERROR(S6/(O6+P6),"-")</f>
        <v>0.25862068965517</v>
      </c>
      <c r="U6" s="182">
        <f>IFERROR(J6/SUM(P6:P7),"-")</f>
        <v>618.81188118812</v>
      </c>
      <c r="V6" s="84">
        <v>2</v>
      </c>
      <c r="W6" s="82">
        <f>IF(P6=0,"-",V6/P6)</f>
        <v>0.03448275862069</v>
      </c>
      <c r="X6" s="186">
        <v>252000</v>
      </c>
      <c r="Y6" s="187">
        <f>IFERROR(X6/P6,"-")</f>
        <v>4344.8275862069</v>
      </c>
      <c r="Z6" s="187">
        <f>IFERROR(X6/V6,"-")</f>
        <v>126000</v>
      </c>
      <c r="AA6" s="188">
        <f>SUM(X6:X7)-SUM(J6:J7)</f>
        <v>617000</v>
      </c>
      <c r="AB6" s="85">
        <f>SUM(X6:X7)/SUM(J6:J7)</f>
        <v>5.936</v>
      </c>
      <c r="AC6" s="79"/>
      <c r="AD6" s="94">
        <v>4</v>
      </c>
      <c r="AE6" s="95">
        <f>IF(P6=0,"",IF(AD6=0,"",(AD6/P6)))</f>
        <v>0.068965517241379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10</v>
      </c>
      <c r="AN6" s="101">
        <f>IF(P6=0,"",IF(AM6=0,"",(AM6/P6)))</f>
        <v>0.17241379310345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12</v>
      </c>
      <c r="AW6" s="107">
        <f>IF(P6=0,"",IF(AV6=0,"",(AV6/P6)))</f>
        <v>0.20689655172414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12</v>
      </c>
      <c r="BF6" s="113">
        <f>IF(P6=0,"",IF(BE6=0,"",(BE6/P6)))</f>
        <v>0.20689655172414</v>
      </c>
      <c r="BG6" s="112">
        <v>1</v>
      </c>
      <c r="BH6" s="114">
        <f>IFERROR(BG6/BE6,"-")</f>
        <v>0.083333333333333</v>
      </c>
      <c r="BI6" s="115">
        <v>24000</v>
      </c>
      <c r="BJ6" s="116">
        <f>IFERROR(BI6/BE6,"-")</f>
        <v>2000</v>
      </c>
      <c r="BK6" s="117"/>
      <c r="BL6" s="117"/>
      <c r="BM6" s="117">
        <v>1</v>
      </c>
      <c r="BN6" s="119">
        <v>15</v>
      </c>
      <c r="BO6" s="120">
        <f>IF(P6=0,"",IF(BN6=0,"",(BN6/P6)))</f>
        <v>0.25862068965517</v>
      </c>
      <c r="BP6" s="121">
        <v>1</v>
      </c>
      <c r="BQ6" s="122">
        <f>IFERROR(BP6/BN6,"-")</f>
        <v>0.066666666666667</v>
      </c>
      <c r="BR6" s="123">
        <v>228000</v>
      </c>
      <c r="BS6" s="124">
        <f>IFERROR(BR6/BN6,"-")</f>
        <v>15200</v>
      </c>
      <c r="BT6" s="125"/>
      <c r="BU6" s="125"/>
      <c r="BV6" s="125">
        <v>1</v>
      </c>
      <c r="BW6" s="126">
        <v>4</v>
      </c>
      <c r="BX6" s="127">
        <f>IF(P6=0,"",IF(BW6=0,"",(BW6/P6)))</f>
        <v>0.068965517241379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0.017241379310345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252000</v>
      </c>
      <c r="CQ6" s="141">
        <v>228000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85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342</v>
      </c>
      <c r="N7" s="91">
        <v>141</v>
      </c>
      <c r="O7" s="92">
        <v>3</v>
      </c>
      <c r="P7" s="93">
        <f>N7+O7</f>
        <v>144</v>
      </c>
      <c r="Q7" s="82">
        <f>IFERROR(P7/M7,"-")</f>
        <v>0.42105263157895</v>
      </c>
      <c r="R7" s="81">
        <v>1</v>
      </c>
      <c r="S7" s="81">
        <v>27</v>
      </c>
      <c r="T7" s="82">
        <f>IFERROR(S7/(O7+P7),"-")</f>
        <v>0.18367346938776</v>
      </c>
      <c r="U7" s="182"/>
      <c r="V7" s="84">
        <v>5</v>
      </c>
      <c r="W7" s="82">
        <f>IF(P7=0,"-",V7/P7)</f>
        <v>0.034722222222222</v>
      </c>
      <c r="X7" s="186">
        <v>490000</v>
      </c>
      <c r="Y7" s="187">
        <f>IFERROR(X7/P7,"-")</f>
        <v>3402.7777777778</v>
      </c>
      <c r="Z7" s="187">
        <f>IFERROR(X7/V7,"-")</f>
        <v>98000</v>
      </c>
      <c r="AA7" s="188"/>
      <c r="AB7" s="85"/>
      <c r="AC7" s="79"/>
      <c r="AD7" s="94">
        <v>2</v>
      </c>
      <c r="AE7" s="95">
        <f>IF(P7=0,"",IF(AD7=0,"",(AD7/P7)))</f>
        <v>0.013888888888889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15</v>
      </c>
      <c r="AN7" s="101">
        <f>IF(P7=0,"",IF(AM7=0,"",(AM7/P7)))</f>
        <v>0.10416666666667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13</v>
      </c>
      <c r="AW7" s="107">
        <f>IF(P7=0,"",IF(AV7=0,"",(AV7/P7)))</f>
        <v>0.090277777777778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19</v>
      </c>
      <c r="BF7" s="113">
        <f>IF(P7=0,"",IF(BE7=0,"",(BE7/P7)))</f>
        <v>0.13194444444444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54</v>
      </c>
      <c r="BO7" s="120">
        <f>IF(P7=0,"",IF(BN7=0,"",(BN7/P7)))</f>
        <v>0.375</v>
      </c>
      <c r="BP7" s="121">
        <v>4</v>
      </c>
      <c r="BQ7" s="122">
        <f>IFERROR(BP7/BN7,"-")</f>
        <v>0.074074074074074</v>
      </c>
      <c r="BR7" s="123">
        <v>502000</v>
      </c>
      <c r="BS7" s="124">
        <f>IFERROR(BR7/BN7,"-")</f>
        <v>9296.2962962963</v>
      </c>
      <c r="BT7" s="125"/>
      <c r="BU7" s="125"/>
      <c r="BV7" s="125">
        <v>4</v>
      </c>
      <c r="BW7" s="126">
        <v>35</v>
      </c>
      <c r="BX7" s="127">
        <f>IF(P7=0,"",IF(BW7=0,"",(BW7/P7)))</f>
        <v>0.24305555555556</v>
      </c>
      <c r="BY7" s="128">
        <v>2</v>
      </c>
      <c r="BZ7" s="129">
        <f>IFERROR(BY7/BW7,"-")</f>
        <v>0.057142857142857</v>
      </c>
      <c r="CA7" s="130">
        <v>88000</v>
      </c>
      <c r="CB7" s="131">
        <f>IFERROR(CA7/BW7,"-")</f>
        <v>2514.2857142857</v>
      </c>
      <c r="CC7" s="132">
        <v>1</v>
      </c>
      <c r="CD7" s="132"/>
      <c r="CE7" s="132">
        <v>1</v>
      </c>
      <c r="CF7" s="133">
        <v>6</v>
      </c>
      <c r="CG7" s="134">
        <f>IF(P7=0,"",IF(CF7=0,"",(CF7/P7)))</f>
        <v>0.041666666666667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5</v>
      </c>
      <c r="CP7" s="141">
        <v>490000</v>
      </c>
      <c r="CQ7" s="141">
        <v>330000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5.936</v>
      </c>
      <c r="B10" s="39"/>
      <c r="C10" s="39"/>
      <c r="D10" s="39"/>
      <c r="E10" s="39"/>
      <c r="F10" s="39"/>
      <c r="G10" s="40" t="s">
        <v>86</v>
      </c>
      <c r="H10" s="40"/>
      <c r="I10" s="40"/>
      <c r="J10" s="190">
        <f>SUM(J6:J9)</f>
        <v>125000</v>
      </c>
      <c r="K10" s="41">
        <f>SUM(K6:K9)</f>
        <v>0</v>
      </c>
      <c r="L10" s="41">
        <f>SUM(L6:L9)</f>
        <v>0</v>
      </c>
      <c r="M10" s="41">
        <f>SUM(M6:M9)</f>
        <v>609</v>
      </c>
      <c r="N10" s="41">
        <f>SUM(N6:N9)</f>
        <v>199</v>
      </c>
      <c r="O10" s="41">
        <f>SUM(O6:O9)</f>
        <v>3</v>
      </c>
      <c r="P10" s="41">
        <f>SUM(P6:P9)</f>
        <v>202</v>
      </c>
      <c r="Q10" s="42">
        <f>IFERROR(P10/M10,"-")</f>
        <v>0.33169129720854</v>
      </c>
      <c r="R10" s="78">
        <f>SUM(R6:R9)</f>
        <v>2</v>
      </c>
      <c r="S10" s="78">
        <f>SUM(S6:S9)</f>
        <v>42</v>
      </c>
      <c r="T10" s="42">
        <f>IFERROR(R10/P10,"-")</f>
        <v>0.0099009900990099</v>
      </c>
      <c r="U10" s="184">
        <f>IFERROR(J10/P10,"-")</f>
        <v>618.81188118812</v>
      </c>
      <c r="V10" s="44">
        <f>SUM(V6:V9)</f>
        <v>7</v>
      </c>
      <c r="W10" s="42">
        <f>IFERROR(V10/P10,"-")</f>
        <v>0.034653465346535</v>
      </c>
      <c r="X10" s="190">
        <f>SUM(X6:X9)</f>
        <v>742000</v>
      </c>
      <c r="Y10" s="190">
        <f>IFERROR(X10/P10,"-")</f>
        <v>3673.2673267327</v>
      </c>
      <c r="Z10" s="190">
        <f>IFERROR(X10/V10,"-")</f>
        <v>106000</v>
      </c>
      <c r="AA10" s="190">
        <f>X10-J10</f>
        <v>617000</v>
      </c>
      <c r="AB10" s="47">
        <f>X10/J10</f>
        <v>5.936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