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<sst xmlns="http://schemas.openxmlformats.org/spreadsheetml/2006/main" uniqueCount="87">
  <si>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</si>
  <si>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</si>
  <si>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</si>
  <si>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</si>
  <si>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</si>
  <si>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</si>
  <si>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</si>
  <si>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</si>
  <si>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</si>
  <si>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</si>
  <si>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</si>
  <si>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</si>
  <si>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</si>
  <si>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</si>
  <si>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</si>
  <si>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</si>
  <si>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</si>
  <si>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</si>
  <si>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</si>
  <si>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</si>
  <si>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</si>
  <si>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</si>
  <si>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</si>
  <si>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</si>
  <si>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</si>
  <si>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</si>
  <si>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</si>
  <si>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</si>
  <si>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</si>
  <si>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</si>
  <si>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</si>
  <si>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</si>
  <si>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</si>
  <si>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</si>
  <si>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</si>
  <si>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</si>
  <si>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</si>
  <si>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</si>
  <si>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</si>
  <si>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</si>
  <si>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</si>
  <si>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</si>
  <si>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</si>
  <si>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</si>
  <si>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</si>
  <si>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</si>
  <si>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</si>
  <si>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</si>
  <si>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</si>
  <si>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</si>
  <si>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</si>
  <si>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</si>
  <si>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</si>
  <si>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</si>
  <si>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</si>
  <si>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</si>
  <si>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</si>
  <si>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</si>
  <si>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</si>
  <si>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</si>
  <si>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smss2346</t>
  </si>
  <si>
    <t>いろいろ</t>
  </si>
  <si>
    <t>企画枠ラーメン信夫</t>
  </si>
  <si>
    <t>空電</t>
  </si>
  <si>
    <t>実話カタログ企画</t>
  </si>
  <si>
    <t>企画枠</t>
  </si>
  <si>
    <t>8月01日(日)</t>
  </si>
  <si>
    <t>sms_a1084</t>
  </si>
  <si>
    <t>大洋図書</t>
  </si>
  <si>
    <t>2P逆ナンインタビュー版_アイ(大浦真奈美さん)</t>
  </si>
  <si>
    <t>i38</t>
  </si>
  <si>
    <t>実話ナックルズ ウルトラ</t>
  </si>
  <si>
    <t>1C2P</t>
  </si>
  <si>
    <t>8月16日(月)</t>
  </si>
  <si>
    <t>smss2343</t>
  </si>
  <si>
    <t>sms_a1085</t>
  </si>
  <si>
    <t>1P記事_求む！中高年男性版_アイ(妃さん)</t>
  </si>
  <si>
    <t>臨時増刊ラヴァーズ</t>
  </si>
  <si>
    <t>表4　4C1P</t>
  </si>
  <si>
    <t>8月23日(月)</t>
  </si>
  <si>
    <t>smss2344</t>
  </si>
  <si>
    <t>sms_a1086</t>
  </si>
  <si>
    <t>一水社</t>
  </si>
  <si>
    <t>50代からの男のゴラク</t>
  </si>
  <si>
    <t>8月27日(金)</t>
  </si>
  <si>
    <t>smss2345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</si>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</sst>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</v>
      </c>
      <c r="D6" s="195">
        <v>305000</v>
      </c>
      <c r="E6" s="81">
        <v>0</v>
      </c>
      <c r="F6" s="81">
        <v>0</v>
      </c>
      <c r="G6" s="81">
        <v>452</v>
      </c>
      <c r="H6" s="91">
        <v>128</v>
      </c>
      <c r="I6" s="92">
        <v>5</v>
      </c>
      <c r="J6" s="145">
        <f>H6+I6</f>
        <v>133</v>
      </c>
      <c r="K6" s="82">
        <f>IFERROR(J6/G6,"-")</f>
        <v>0.29424778761062</v>
      </c>
      <c r="L6" s="81">
        <v>13</v>
      </c>
      <c r="M6" s="81">
        <v>25</v>
      </c>
      <c r="N6" s="82">
        <f>IFERROR(L6/J6,"-")</f>
        <v>0.097744360902256</v>
      </c>
      <c r="O6" s="83">
        <f>IFERROR(D6/J6,"-")</f>
        <v>2293.2330827068</v>
      </c>
      <c r="P6" s="84">
        <v>15</v>
      </c>
      <c r="Q6" s="82">
        <f>IFERROR(P6/J6,"-")</f>
        <v>0.11278195488722</v>
      </c>
      <c r="R6" s="200">
        <v>482011</v>
      </c>
      <c r="S6" s="201">
        <f>IFERROR(R6/J6,"-")</f>
        <v>3624.1428571429</v>
      </c>
      <c r="T6" s="201">
        <f>IFERROR(R6/P6,"-")</f>
        <v>32134.066666667</v>
      </c>
      <c r="U6" s="195">
        <f>IFERROR(R6-D6,"-")</f>
        <v>177011</v>
      </c>
      <c r="V6" s="85">
        <f>R6/D6</f>
        <v>1.5803639344262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305000</v>
      </c>
      <c r="E9" s="41">
        <f>SUM(E6:E7)</f>
        <v>0</v>
      </c>
      <c r="F9" s="41">
        <f>SUM(F6:F7)</f>
        <v>0</v>
      </c>
      <c r="G9" s="41">
        <f>SUM(G6:G7)</f>
        <v>452</v>
      </c>
      <c r="H9" s="41">
        <f>SUM(H6:H7)</f>
        <v>128</v>
      </c>
      <c r="I9" s="41">
        <f>SUM(I6:I7)</f>
        <v>5</v>
      </c>
      <c r="J9" s="41">
        <f>SUM(J6:J7)</f>
        <v>133</v>
      </c>
      <c r="K9" s="42">
        <f>IFERROR(J9/G9,"-")</f>
        <v>0.29424778761062</v>
      </c>
      <c r="L9" s="78">
        <f>SUM(L6:L7)</f>
        <v>13</v>
      </c>
      <c r="M9" s="78">
        <f>SUM(M6:M7)</f>
        <v>25</v>
      </c>
      <c r="N9" s="42">
        <f>IFERROR(L9/J9,"-")</f>
        <v>0.097744360902256</v>
      </c>
      <c r="O9" s="43">
        <f>IFERROR(D9/J9,"-")</f>
        <v>2293.2330827068</v>
      </c>
      <c r="P9" s="44">
        <f>SUM(P6:P7)</f>
        <v>15</v>
      </c>
      <c r="Q9" s="42">
        <f>IFERROR(P9/J9,"-")</f>
        <v>0.11278195488722</v>
      </c>
      <c r="R9" s="45">
        <f>SUM(R6:R7)</f>
        <v>482011</v>
      </c>
      <c r="S9" s="45">
        <f>IFERROR(R9/J9,"-")</f>
        <v>3624.1428571429</v>
      </c>
      <c r="T9" s="45">
        <f>IFERROR(R9/P9,"-")</f>
        <v>32134.066666667</v>
      </c>
      <c r="U9" s="46">
        <f>SUM(U6:U7)</f>
        <v>177011</v>
      </c>
      <c r="V9" s="47">
        <f>IFERROR(R9/D9,"-")</f>
        <v>1.5803639344262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0.33333333333333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204" t="s">
        <v>66</v>
      </c>
      <c r="J6" s="188">
        <v>60000</v>
      </c>
      <c r="K6" s="81">
        <v>0</v>
      </c>
      <c r="L6" s="81">
        <v>0</v>
      </c>
      <c r="M6" s="81">
        <v>117</v>
      </c>
      <c r="N6" s="91">
        <v>44</v>
      </c>
      <c r="O6" s="92">
        <v>2</v>
      </c>
      <c r="P6" s="93">
        <f>N6+O6</f>
        <v>46</v>
      </c>
      <c r="Q6" s="82">
        <f>IFERROR(P6/M6,"-")</f>
        <v>0.39316239316239</v>
      </c>
      <c r="R6" s="81">
        <v>3</v>
      </c>
      <c r="S6" s="81">
        <v>6</v>
      </c>
      <c r="T6" s="82">
        <f>IFERROR(S6/(O6+P6),"-")</f>
        <v>0.125</v>
      </c>
      <c r="U6" s="182">
        <f>IFERROR(J6/SUM(P6:P6),"-")</f>
        <v>1304.347826087</v>
      </c>
      <c r="V6" s="84">
        <v>1</v>
      </c>
      <c r="W6" s="82">
        <f>IF(P6=0,"-",V6/P6)</f>
        <v>0.021739130434783</v>
      </c>
      <c r="X6" s="186">
        <v>20000</v>
      </c>
      <c r="Y6" s="187">
        <f>IFERROR(X6/P6,"-")</f>
        <v>434.78260869565</v>
      </c>
      <c r="Z6" s="187">
        <f>IFERROR(X6/V6,"-")</f>
        <v>20000</v>
      </c>
      <c r="AA6" s="188">
        <f>SUM(X6:X6)-SUM(J6:J6)</f>
        <v>-40000</v>
      </c>
      <c r="AB6" s="85">
        <f>SUM(X6:X6)/SUM(J6:J6)</f>
        <v>0.33333333333333</v>
      </c>
      <c r="AC6" s="79"/>
      <c r="AD6" s="94">
        <v>1</v>
      </c>
      <c r="AE6" s="95">
        <f>IF(P6=0,"",IF(AD6=0,"",(AD6/P6)))</f>
        <v>0.021739130434783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0.021739130434783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0.1304347826087</v>
      </c>
      <c r="AX6" s="106">
        <v>2</v>
      </c>
      <c r="AY6" s="108">
        <f>IFERROR(AX6/AV6,"-")</f>
        <v>0.33333333333333</v>
      </c>
      <c r="AZ6" s="109">
        <v>23000</v>
      </c>
      <c r="BA6" s="110">
        <f>IFERROR(AZ6/AV6,"-")</f>
        <v>3833.3333333333</v>
      </c>
      <c r="BB6" s="111">
        <v>1</v>
      </c>
      <c r="BC6" s="111"/>
      <c r="BD6" s="111">
        <v>1</v>
      </c>
      <c r="BE6" s="112">
        <v>13</v>
      </c>
      <c r="BF6" s="113">
        <f>IF(P6=0,"",IF(BE6=0,"",(BE6/P6)))</f>
        <v>0.28260869565217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19</v>
      </c>
      <c r="BO6" s="120">
        <f>IF(P6=0,"",IF(BN6=0,"",(BN6/P6)))</f>
        <v>0.41304347826087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0.10869565217391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0.021739130434783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20000</v>
      </c>
      <c r="CQ6" s="141">
        <v>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0.71111111111111</v>
      </c>
      <c r="B7" s="203" t="s">
        <v>67</v>
      </c>
      <c r="C7" s="203" t="s">
        <v>68</v>
      </c>
      <c r="D7" s="203" t="s">
        <v>69</v>
      </c>
      <c r="E7" s="203"/>
      <c r="F7" s="203" t="s">
        <v>70</v>
      </c>
      <c r="G7" s="203" t="s">
        <v>71</v>
      </c>
      <c r="H7" s="90" t="s">
        <v>72</v>
      </c>
      <c r="I7" s="90" t="s">
        <v>73</v>
      </c>
      <c r="J7" s="188">
        <v>45000</v>
      </c>
      <c r="K7" s="81">
        <v>0</v>
      </c>
      <c r="L7" s="81">
        <v>0</v>
      </c>
      <c r="M7" s="81">
        <v>51</v>
      </c>
      <c r="N7" s="91">
        <v>12</v>
      </c>
      <c r="O7" s="92">
        <v>0</v>
      </c>
      <c r="P7" s="93">
        <f>N7+O7</f>
        <v>12</v>
      </c>
      <c r="Q7" s="82">
        <f>IFERROR(P7/M7,"-")</f>
        <v>0.23529411764706</v>
      </c>
      <c r="R7" s="81">
        <v>0</v>
      </c>
      <c r="S7" s="81">
        <v>4</v>
      </c>
      <c r="T7" s="82">
        <f>IFERROR(S7/(O7+P7),"-")</f>
        <v>0.33333333333333</v>
      </c>
      <c r="U7" s="182">
        <f>IFERROR(J7/SUM(P7:P8),"-")</f>
        <v>1500</v>
      </c>
      <c r="V7" s="84">
        <v>2</v>
      </c>
      <c r="W7" s="82">
        <f>IF(P7=0,"-",V7/P7)</f>
        <v>0.16666666666667</v>
      </c>
      <c r="X7" s="186">
        <v>3000</v>
      </c>
      <c r="Y7" s="187">
        <f>IFERROR(X7/P7,"-")</f>
        <v>250</v>
      </c>
      <c r="Z7" s="187">
        <f>IFERROR(X7/V7,"-")</f>
        <v>1500</v>
      </c>
      <c r="AA7" s="188">
        <f>SUM(X7:X8)-SUM(J7:J8)</f>
        <v>-13000</v>
      </c>
      <c r="AB7" s="85">
        <f>SUM(X7:X8)/SUM(J7:J8)</f>
        <v>0.71111111111111</v>
      </c>
      <c r="AC7" s="79"/>
      <c r="AD7" s="94">
        <v>1</v>
      </c>
      <c r="AE7" s="95">
        <f>IF(P7=0,"",IF(AD7=0,"",(AD7/P7)))</f>
        <v>0.083333333333333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0.33333333333333</v>
      </c>
      <c r="AO7" s="100">
        <v>2</v>
      </c>
      <c r="AP7" s="102">
        <f>IFERROR(AP7/AM7,"-")</f>
        <v>0</v>
      </c>
      <c r="AQ7" s="103">
        <v>18000</v>
      </c>
      <c r="AR7" s="104">
        <f>IFERROR(AQ7/AM7,"-")</f>
        <v>4500</v>
      </c>
      <c r="AS7" s="105">
        <v>1</v>
      </c>
      <c r="AT7" s="105"/>
      <c r="AU7" s="105">
        <v>1</v>
      </c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0.083333333333333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0.5</v>
      </c>
      <c r="BP7" s="121">
        <v>1</v>
      </c>
      <c r="BQ7" s="122">
        <f>IFERROR(BP7/BN7,"-")</f>
        <v>0.16666666666667</v>
      </c>
      <c r="BR7" s="123">
        <v>14000</v>
      </c>
      <c r="BS7" s="124">
        <f>IFERROR(BR7/BN7,"-")</f>
        <v>2333.3333333333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3000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74</v>
      </c>
      <c r="C8" s="203"/>
      <c r="D8" s="203"/>
      <c r="E8" s="203"/>
      <c r="F8" s="203" t="s">
        <v>63</v>
      </c>
      <c r="G8" s="203"/>
      <c r="H8" s="90"/>
      <c r="I8" s="90"/>
      <c r="J8" s="188"/>
      <c r="K8" s="81">
        <v>0</v>
      </c>
      <c r="L8" s="81">
        <v>0</v>
      </c>
      <c r="M8" s="81">
        <v>51</v>
      </c>
      <c r="N8" s="91">
        <v>18</v>
      </c>
      <c r="O8" s="92">
        <v>0</v>
      </c>
      <c r="P8" s="93">
        <f>N8+O8</f>
        <v>18</v>
      </c>
      <c r="Q8" s="82">
        <f>IFERROR(P8/M8,"-")</f>
        <v>0.35294117647059</v>
      </c>
      <c r="R8" s="81">
        <v>2</v>
      </c>
      <c r="S8" s="81">
        <v>1</v>
      </c>
      <c r="T8" s="82">
        <f>IFERROR(S8/(O8+P8),"-")</f>
        <v>0.055555555555556</v>
      </c>
      <c r="U8" s="182"/>
      <c r="V8" s="84">
        <v>3</v>
      </c>
      <c r="W8" s="82">
        <f>IF(P8=0,"-",V8/P8)</f>
        <v>0.16666666666667</v>
      </c>
      <c r="X8" s="186">
        <v>29000</v>
      </c>
      <c r="Y8" s="187">
        <f>IFERROR(X8/P8,"-")</f>
        <v>1611.1111111111</v>
      </c>
      <c r="Z8" s="187">
        <f>IFERROR(X8/V8,"-")</f>
        <v>9666.6666666667</v>
      </c>
      <c r="AA8" s="188"/>
      <c r="AB8" s="85"/>
      <c r="AC8" s="79"/>
      <c r="AD8" s="94">
        <v>1</v>
      </c>
      <c r="AE8" s="95">
        <f>IF(P8=0,"",IF(AD8=0,"",(AD8/P8)))</f>
        <v>0.055555555555556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0.055555555555556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0.16666666666667</v>
      </c>
      <c r="BG8" s="112">
        <v>1</v>
      </c>
      <c r="BH8" s="114">
        <f>IFERROR(BG8/BE8,"-")</f>
        <v>0.33333333333333</v>
      </c>
      <c r="BI8" s="115">
        <v>11000</v>
      </c>
      <c r="BJ8" s="116">
        <f>IFERROR(BI8/BE8,"-")</f>
        <v>3666.6666666667</v>
      </c>
      <c r="BK8" s="117"/>
      <c r="BL8" s="117"/>
      <c r="BM8" s="117">
        <v>1</v>
      </c>
      <c r="BN8" s="119">
        <v>7</v>
      </c>
      <c r="BO8" s="120">
        <f>IF(P8=0,"",IF(BN8=0,"",(BN8/P8)))</f>
        <v>0.38888888888889</v>
      </c>
      <c r="BP8" s="121">
        <v>2</v>
      </c>
      <c r="BQ8" s="122">
        <f>IFERROR(BP8/BN8,"-")</f>
        <v>0.28571428571429</v>
      </c>
      <c r="BR8" s="123">
        <v>13000</v>
      </c>
      <c r="BS8" s="124">
        <f>IFERROR(BR8/BN8,"-")</f>
        <v>1857.1428571429</v>
      </c>
      <c r="BT8" s="125">
        <v>1</v>
      </c>
      <c r="BU8" s="125"/>
      <c r="BV8" s="125">
        <v>1</v>
      </c>
      <c r="BW8" s="126">
        <v>6</v>
      </c>
      <c r="BX8" s="127">
        <f>IF(P8=0,"",IF(BW8=0,"",(BW8/P8)))</f>
        <v>0.33333333333333</v>
      </c>
      <c r="BY8" s="128">
        <v>2</v>
      </c>
      <c r="BZ8" s="129">
        <f>IFERROR(BY8/BW8,"-")</f>
        <v>0.33333333333333</v>
      </c>
      <c r="CA8" s="130">
        <v>24000</v>
      </c>
      <c r="CB8" s="131">
        <f>IFERROR(CA8/BW8,"-")</f>
        <v>4000</v>
      </c>
      <c r="CC8" s="132">
        <v>1</v>
      </c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29000</v>
      </c>
      <c r="CQ8" s="141">
        <v>14000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2.6382</v>
      </c>
      <c r="B9" s="203" t="s">
        <v>75</v>
      </c>
      <c r="C9" s="203" t="s">
        <v>68</v>
      </c>
      <c r="D9" s="203" t="s">
        <v>76</v>
      </c>
      <c r="E9" s="203"/>
      <c r="F9" s="203" t="s">
        <v>70</v>
      </c>
      <c r="G9" s="203" t="s">
        <v>77</v>
      </c>
      <c r="H9" s="90" t="s">
        <v>78</v>
      </c>
      <c r="I9" s="90" t="s">
        <v>79</v>
      </c>
      <c r="J9" s="188">
        <v>105000</v>
      </c>
      <c r="K9" s="81">
        <v>0</v>
      </c>
      <c r="L9" s="81">
        <v>0</v>
      </c>
      <c r="M9" s="81">
        <v>94</v>
      </c>
      <c r="N9" s="91">
        <v>12</v>
      </c>
      <c r="O9" s="92">
        <v>0</v>
      </c>
      <c r="P9" s="93">
        <f>N9+O9</f>
        <v>12</v>
      </c>
      <c r="Q9" s="82">
        <f>IFERROR(P9/M9,"-")</f>
        <v>0.12765957446809</v>
      </c>
      <c r="R9" s="81">
        <v>2</v>
      </c>
      <c r="S9" s="81">
        <v>5</v>
      </c>
      <c r="T9" s="82">
        <f>IFERROR(S9/(O9+P9),"-")</f>
        <v>0.41666666666667</v>
      </c>
      <c r="U9" s="182">
        <f>IFERROR(J9/SUM(P9:P10),"-")</f>
        <v>2837.8378378378</v>
      </c>
      <c r="V9" s="84">
        <v>3</v>
      </c>
      <c r="W9" s="82">
        <f>IF(P9=0,"-",V9/P9)</f>
        <v>0.25</v>
      </c>
      <c r="X9" s="186">
        <v>97000</v>
      </c>
      <c r="Y9" s="187">
        <f>IFERROR(X9/P9,"-")</f>
        <v>8083.3333333333</v>
      </c>
      <c r="Z9" s="187">
        <f>IFERROR(X9/V9,"-")</f>
        <v>32333.333333333</v>
      </c>
      <c r="AA9" s="188">
        <f>SUM(X9:X10)-SUM(J9:J10)</f>
        <v>172011</v>
      </c>
      <c r="AB9" s="85">
        <f>SUM(X9:X10)/SUM(J9:J10)</f>
        <v>2.6382</v>
      </c>
      <c r="AC9" s="79"/>
      <c r="AD9" s="94">
        <v>1</v>
      </c>
      <c r="AE9" s="95">
        <f>IF(P9=0,"",IF(AD9=0,"",(AD9/P9)))</f>
        <v>0.083333333333333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0.083333333333333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0.41666666666667</v>
      </c>
      <c r="BP9" s="121">
        <v>2</v>
      </c>
      <c r="BQ9" s="122">
        <f>IFERROR(BP9/BN9,"-")</f>
        <v>0.4</v>
      </c>
      <c r="BR9" s="123">
        <v>19000</v>
      </c>
      <c r="BS9" s="124">
        <f>IFERROR(BR9/BN9,"-")</f>
        <v>3800</v>
      </c>
      <c r="BT9" s="125">
        <v>1</v>
      </c>
      <c r="BU9" s="125"/>
      <c r="BV9" s="125">
        <v>1</v>
      </c>
      <c r="BW9" s="126">
        <v>3</v>
      </c>
      <c r="BX9" s="127">
        <f>IF(P9=0,"",IF(BW9=0,"",(BW9/P9)))</f>
        <v>0.25</v>
      </c>
      <c r="BY9" s="128">
        <v>2</v>
      </c>
      <c r="BZ9" s="129">
        <f>IFERROR(BY9/BW9,"-")</f>
        <v>0.66666666666667</v>
      </c>
      <c r="CA9" s="130">
        <v>143000</v>
      </c>
      <c r="CB9" s="131">
        <f>IFERROR(CA9/BW9,"-")</f>
        <v>47666.666666667</v>
      </c>
      <c r="CC9" s="132"/>
      <c r="CD9" s="132"/>
      <c r="CE9" s="132">
        <v>2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97000</v>
      </c>
      <c r="CQ9" s="141">
        <v>78000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/>
      <c r="D10" s="203"/>
      <c r="E10" s="203"/>
      <c r="F10" s="203" t="s">
        <v>63</v>
      </c>
      <c r="G10" s="203"/>
      <c r="H10" s="90"/>
      <c r="I10" s="90"/>
      <c r="J10" s="188"/>
      <c r="K10" s="81">
        <v>0</v>
      </c>
      <c r="L10" s="81">
        <v>0</v>
      </c>
      <c r="M10" s="81">
        <v>63</v>
      </c>
      <c r="N10" s="91">
        <v>25</v>
      </c>
      <c r="O10" s="92">
        <v>0</v>
      </c>
      <c r="P10" s="93">
        <f>N10+O10</f>
        <v>25</v>
      </c>
      <c r="Q10" s="82">
        <f>IFERROR(P10/M10,"-")</f>
        <v>0.3968253968254</v>
      </c>
      <c r="R10" s="81">
        <v>6</v>
      </c>
      <c r="S10" s="81">
        <v>4</v>
      </c>
      <c r="T10" s="82">
        <f>IFERROR(S10/(O10+P10),"-")</f>
        <v>0.16</v>
      </c>
      <c r="U10" s="182"/>
      <c r="V10" s="84">
        <v>4</v>
      </c>
      <c r="W10" s="82">
        <f>IF(P10=0,"-",V10/P10)</f>
        <v>0.16</v>
      </c>
      <c r="X10" s="186">
        <v>180011</v>
      </c>
      <c r="Y10" s="187">
        <f>IFERROR(X10/P10,"-")</f>
        <v>7200.44</v>
      </c>
      <c r="Z10" s="187">
        <f>IFERROR(X10/V10,"-")</f>
        <v>45002.75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3</v>
      </c>
      <c r="AN10" s="101">
        <f>IF(P10=0,"",IF(AM10=0,"",(AM10/P10)))</f>
        <v>0.12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0.08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11</v>
      </c>
      <c r="BO10" s="120">
        <f>IF(P10=0,"",IF(BN10=0,"",(BN10/P10)))</f>
        <v>0.44</v>
      </c>
      <c r="BP10" s="121">
        <v>3</v>
      </c>
      <c r="BQ10" s="122">
        <f>IFERROR(BP10/BN10,"-")</f>
        <v>0.27272727272727</v>
      </c>
      <c r="BR10" s="123">
        <v>74000</v>
      </c>
      <c r="BS10" s="124">
        <f>IFERROR(BR10/BN10,"-")</f>
        <v>6727.2727272727</v>
      </c>
      <c r="BT10" s="125">
        <v>1</v>
      </c>
      <c r="BU10" s="125"/>
      <c r="BV10" s="125">
        <v>2</v>
      </c>
      <c r="BW10" s="126">
        <v>6</v>
      </c>
      <c r="BX10" s="127">
        <f>IF(P10=0,"",IF(BW10=0,"",(BW10/P10)))</f>
        <v>0.24</v>
      </c>
      <c r="BY10" s="128">
        <v>1</v>
      </c>
      <c r="BZ10" s="129">
        <f>IFERROR(BY10/BW10,"-")</f>
        <v>0.16666666666667</v>
      </c>
      <c r="CA10" s="130">
        <v>38000</v>
      </c>
      <c r="CB10" s="131">
        <f>IFERROR(CA10/BW10,"-")</f>
        <v>6333.3333333333</v>
      </c>
      <c r="CC10" s="132"/>
      <c r="CD10" s="132"/>
      <c r="CE10" s="132">
        <v>1</v>
      </c>
      <c r="CF10" s="133">
        <v>3</v>
      </c>
      <c r="CG10" s="134">
        <f>IF(P10=0,"",IF(CF10=0,"",(CF10/P10)))</f>
        <v>0.12</v>
      </c>
      <c r="CH10" s="135">
        <v>1</v>
      </c>
      <c r="CI10" s="136">
        <f>IFERROR(CH10/CF10,"-")</f>
        <v>0.33333333333333</v>
      </c>
      <c r="CJ10" s="137">
        <v>68011</v>
      </c>
      <c r="CK10" s="138">
        <f>IFERROR(CJ10/CF10,"-")</f>
        <v>22670.333333333</v>
      </c>
      <c r="CL10" s="139"/>
      <c r="CM10" s="139"/>
      <c r="CN10" s="139">
        <v>1</v>
      </c>
      <c r="CO10" s="140">
        <v>4</v>
      </c>
      <c r="CP10" s="141">
        <v>180011</v>
      </c>
      <c r="CQ10" s="141">
        <v>68011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1.6105263157895</v>
      </c>
      <c r="B11" s="203" t="s">
        <v>81</v>
      </c>
      <c r="C11" s="203" t="s">
        <v>82</v>
      </c>
      <c r="D11" s="203" t="s">
        <v>76</v>
      </c>
      <c r="E11" s="203"/>
      <c r="F11" s="203" t="s">
        <v>70</v>
      </c>
      <c r="G11" s="203" t="s">
        <v>83</v>
      </c>
      <c r="H11" s="90" t="s">
        <v>78</v>
      </c>
      <c r="I11" s="90" t="s">
        <v>84</v>
      </c>
      <c r="J11" s="188">
        <v>95000</v>
      </c>
      <c r="K11" s="81">
        <v>0</v>
      </c>
      <c r="L11" s="81">
        <v>0</v>
      </c>
      <c r="M11" s="81">
        <v>50</v>
      </c>
      <c r="N11" s="91">
        <v>8</v>
      </c>
      <c r="O11" s="92">
        <v>0</v>
      </c>
      <c r="P11" s="93">
        <f>N11+O11</f>
        <v>8</v>
      </c>
      <c r="Q11" s="82">
        <f>IFERROR(P11/M11,"-")</f>
        <v>0.16</v>
      </c>
      <c r="R11" s="81">
        <v>0</v>
      </c>
      <c r="S11" s="81">
        <v>3</v>
      </c>
      <c r="T11" s="82">
        <f>IFERROR(S11/(O11+P11),"-")</f>
        <v>0.375</v>
      </c>
      <c r="U11" s="182">
        <f>IFERROR(J11/SUM(P11:P12),"-")</f>
        <v>4750</v>
      </c>
      <c r="V11" s="84">
        <v>1</v>
      </c>
      <c r="W11" s="82">
        <f>IF(P11=0,"-",V11/P11)</f>
        <v>0.125</v>
      </c>
      <c r="X11" s="186">
        <v>13000</v>
      </c>
      <c r="Y11" s="187">
        <f>IFERROR(X11/P11,"-")</f>
        <v>1625</v>
      </c>
      <c r="Z11" s="187">
        <f>IFERROR(X11/V11,"-")</f>
        <v>13000</v>
      </c>
      <c r="AA11" s="188">
        <f>SUM(X11:X12)-SUM(J11:J12)</f>
        <v>58000</v>
      </c>
      <c r="AB11" s="85">
        <f>SUM(X11:X12)/SUM(J11:J12)</f>
        <v>1.6105263157895</v>
      </c>
      <c r="AC11" s="79"/>
      <c r="AD11" s="94">
        <v>1</v>
      </c>
      <c r="AE11" s="95">
        <f>IF(P11=0,"",IF(AD11=0,"",(AD11/P11)))</f>
        <v>0.125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0.375</v>
      </c>
      <c r="BG11" s="112">
        <v>1</v>
      </c>
      <c r="BH11" s="114">
        <f>IFERROR(BG11/BE11,"-")</f>
        <v>0.33333333333333</v>
      </c>
      <c r="BI11" s="115">
        <v>3000</v>
      </c>
      <c r="BJ11" s="116">
        <f>IFERROR(BI11/BE11,"-")</f>
        <v>1000</v>
      </c>
      <c r="BK11" s="117">
        <v>1</v>
      </c>
      <c r="BL11" s="117"/>
      <c r="BM11" s="117"/>
      <c r="BN11" s="119">
        <v>4</v>
      </c>
      <c r="BO11" s="120">
        <f>IF(P11=0,"",IF(BN11=0,"",(BN11/P11)))</f>
        <v>0.5</v>
      </c>
      <c r="BP11" s="121">
        <v>1</v>
      </c>
      <c r="BQ11" s="122">
        <f>IFERROR(BP11/BN11,"-")</f>
        <v>0.25</v>
      </c>
      <c r="BR11" s="123">
        <v>635000</v>
      </c>
      <c r="BS11" s="124">
        <f>IFERROR(BR11/BN11,"-")</f>
        <v>158750</v>
      </c>
      <c r="BT11" s="125"/>
      <c r="BU11" s="125"/>
      <c r="BV11" s="125">
        <v>1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13000</v>
      </c>
      <c r="CQ11" s="141">
        <v>635000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85</v>
      </c>
      <c r="C12" s="203"/>
      <c r="D12" s="203"/>
      <c r="E12" s="203"/>
      <c r="F12" s="203" t="s">
        <v>63</v>
      </c>
      <c r="G12" s="203"/>
      <c r="H12" s="90"/>
      <c r="I12" s="90"/>
      <c r="J12" s="188"/>
      <c r="K12" s="81">
        <v>0</v>
      </c>
      <c r="L12" s="81">
        <v>0</v>
      </c>
      <c r="M12" s="81">
        <v>26</v>
      </c>
      <c r="N12" s="91">
        <v>9</v>
      </c>
      <c r="O12" s="92">
        <v>3</v>
      </c>
      <c r="P12" s="93">
        <f>N12+O12</f>
        <v>12</v>
      </c>
      <c r="Q12" s="82">
        <f>IFERROR(P12/M12,"-")</f>
        <v>0.46153846153846</v>
      </c>
      <c r="R12" s="81">
        <v>0</v>
      </c>
      <c r="S12" s="81">
        <v>2</v>
      </c>
      <c r="T12" s="82">
        <f>IFERROR(S12/(O12+P12),"-")</f>
        <v>0.13333333333333</v>
      </c>
      <c r="U12" s="182"/>
      <c r="V12" s="84">
        <v>1</v>
      </c>
      <c r="W12" s="82">
        <f>IF(P12=0,"-",V12/P12)</f>
        <v>0.083333333333333</v>
      </c>
      <c r="X12" s="186">
        <v>140000</v>
      </c>
      <c r="Y12" s="187">
        <f>IFERROR(X12/P12,"-")</f>
        <v>11666.666666667</v>
      </c>
      <c r="Z12" s="187">
        <f>IFERROR(X12/V12,"-")</f>
        <v>140000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0.083333333333333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0.083333333333333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0.083333333333333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3</v>
      </c>
      <c r="BX12" s="127">
        <f>IF(P12=0,"",IF(BW12=0,"",(BW12/P12)))</f>
        <v>0.25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2</v>
      </c>
      <c r="CG12" s="134">
        <f>IF(P12=0,"",IF(CF12=0,"",(CF12/P12)))</f>
        <v>0.16666666666667</v>
      </c>
      <c r="CH12" s="135">
        <v>1</v>
      </c>
      <c r="CI12" s="136">
        <f>IFERROR(CH12/CF12,"-")</f>
        <v>0.5</v>
      </c>
      <c r="CJ12" s="137">
        <v>140000</v>
      </c>
      <c r="CK12" s="138">
        <f>IFERROR(CJ12/CF12,"-")</f>
        <v>70000</v>
      </c>
      <c r="CL12" s="139"/>
      <c r="CM12" s="139"/>
      <c r="CN12" s="139">
        <v>1</v>
      </c>
      <c r="CO12" s="140">
        <v>1</v>
      </c>
      <c r="CP12" s="141">
        <v>140000</v>
      </c>
      <c r="CQ12" s="141">
        <v>140000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30"/>
      <c r="B13" s="87"/>
      <c r="C13" s="88"/>
      <c r="D13" s="88"/>
      <c r="E13" s="88"/>
      <c r="F13" s="89"/>
      <c r="G13" s="90"/>
      <c r="H13" s="90"/>
      <c r="I13" s="90"/>
      <c r="J13" s="192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59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30"/>
      <c r="B14" s="37"/>
      <c r="C14" s="21"/>
      <c r="D14" s="21"/>
      <c r="E14" s="21"/>
      <c r="F14" s="22"/>
      <c r="G14" s="36"/>
      <c r="H14" s="36"/>
      <c r="I14" s="75"/>
      <c r="J14" s="193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61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19">
        <f>AB15</f>
        <v>1.5803639344262</v>
      </c>
      <c r="B15" s="39"/>
      <c r="C15" s="39"/>
      <c r="D15" s="39"/>
      <c r="E15" s="39"/>
      <c r="F15" s="39"/>
      <c r="G15" s="40" t="s">
        <v>86</v>
      </c>
      <c r="H15" s="40"/>
      <c r="I15" s="40"/>
      <c r="J15" s="190">
        <f>SUM(J6:J14)</f>
        <v>305000</v>
      </c>
      <c r="K15" s="41">
        <f>SUM(K6:K14)</f>
        <v>0</v>
      </c>
      <c r="L15" s="41">
        <f>SUM(L6:L14)</f>
        <v>0</v>
      </c>
      <c r="M15" s="41">
        <f>SUM(M6:M14)</f>
        <v>452</v>
      </c>
      <c r="N15" s="41">
        <f>SUM(N6:N14)</f>
        <v>128</v>
      </c>
      <c r="O15" s="41">
        <f>SUM(O6:O14)</f>
        <v>5</v>
      </c>
      <c r="P15" s="41">
        <f>SUM(P6:P14)</f>
        <v>133</v>
      </c>
      <c r="Q15" s="42">
        <f>IFERROR(P15/M15,"-")</f>
        <v>0.29424778761062</v>
      </c>
      <c r="R15" s="78">
        <f>SUM(R6:R14)</f>
        <v>13</v>
      </c>
      <c r="S15" s="78">
        <f>SUM(S6:S14)</f>
        <v>25</v>
      </c>
      <c r="T15" s="42">
        <f>IFERROR(R15/P15,"-")</f>
        <v>0.097744360902256</v>
      </c>
      <c r="U15" s="184">
        <f>IFERROR(J15/P15,"-")</f>
        <v>2293.2330827068</v>
      </c>
      <c r="V15" s="44">
        <f>SUM(V6:V14)</f>
        <v>15</v>
      </c>
      <c r="W15" s="42">
        <f>IFERROR(V15/P15,"-")</f>
        <v>0.11278195488722</v>
      </c>
      <c r="X15" s="190">
        <f>SUM(X6:X14)</f>
        <v>482011</v>
      </c>
      <c r="Y15" s="190">
        <f>IFERROR(X15/P15,"-")</f>
        <v>3624.1428571429</v>
      </c>
      <c r="Z15" s="190">
        <f>IFERROR(X15/V15,"-")</f>
        <v>32134.066666667</v>
      </c>
      <c r="AA15" s="190">
        <f>X15-J15</f>
        <v>177011</v>
      </c>
      <c r="AB15" s="47">
        <f>X15/J15</f>
        <v>1.5803639344262</v>
      </c>
      <c r="AC15" s="60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