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<sst xmlns="http://schemas.openxmlformats.org/spreadsheetml/2006/main" uniqueCount="87">
  <si>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</si>
  <si>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</si>
  <si>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</si>
  <si>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</si>
  <si>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</si>
  <si>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</si>
  <si>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</si>
  <si>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</si>
  <si>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</si>
  <si>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</si>
  <si>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</si>
  <si>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</si>
  <si>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</si>
  <si>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</si>
  <si>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</si>
  <si>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</si>
  <si>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</si>
  <si>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</si>
  <si>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</si>
  <si>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</si>
  <si>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</si>
  <si>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</si>
  <si>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</si>
  <si>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</si>
  <si>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</si>
  <si>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07月</t>
  </si>
  <si>
    <t>アイメール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</si>
  <si>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</si>
  <si>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</si>
  <si>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</si>
  <si>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</si>
  <si>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</si>
  <si>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</si>
  <si>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</si>
  <si>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</si>
  <si>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</si>
  <si>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</si>
  <si>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</si>
  <si>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</si>
  <si>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</si>
  <si>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</si>
  <si>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</si>
  <si>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</si>
  <si>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</si>
  <si>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</si>
  <si>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</si>
  <si>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</si>
  <si>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</si>
  <si>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</si>
  <si>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</si>
  <si>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</si>
  <si>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</si>
  <si>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</si>
  <si>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</si>
  <si>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</si>
  <si>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</si>
  <si>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</si>
  <si>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</si>
  <si>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</si>
  <si>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</si>
  <si>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</si>
  <si>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sms_a1082</t>
  </si>
  <si>
    <t>大洋図書</t>
  </si>
  <si>
    <t>2P_対談風原稿_アイ</t>
  </si>
  <si>
    <t>i38</t>
  </si>
  <si>
    <t>別冊ラヴァーズ</t>
  </si>
  <si>
    <t>4C2P</t>
  </si>
  <si>
    <t>7月19日(月)</t>
  </si>
  <si>
    <t>smss2341</t>
  </si>
  <si>
    <t>空電</t>
  </si>
  <si>
    <t>sms_a1083</t>
  </si>
  <si>
    <t>楽楽出版</t>
  </si>
  <si>
    <t>2P逆ナンインタビュー版_アイ(大浦さん)</t>
  </si>
  <si>
    <t>EXCITING MAX!DELUXE 2021夏特大号</t>
  </si>
  <si>
    <t>7月29日(木)</t>
  </si>
  <si>
    <t>smss2342</t>
  </si>
  <si>
    <t>雑誌 TOTAL</t>
  </si>
  <si>
    <t>●DVD 広告</t>
  </si>
  <si>
    <t>sms_a1080</t>
  </si>
  <si>
    <t>DVD漫画まさお</t>
  </si>
  <si>
    <t>毎月売</t>
  </si>
  <si>
    <t>mv20i</t>
  </si>
  <si>
    <t>EXCITING MAX!Special</t>
  </si>
  <si>
    <t>DVD袋裏1C+コンテンツ枠</t>
  </si>
  <si>
    <t>7月10日(土)</t>
  </si>
  <si>
    <t>smss2339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</si>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</sst>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130000</v>
      </c>
      <c r="E6" s="81">
        <v>0</v>
      </c>
      <c r="F6" s="81">
        <v>0</v>
      </c>
      <c r="G6" s="81">
        <v>214</v>
      </c>
      <c r="H6" s="91">
        <v>49</v>
      </c>
      <c r="I6" s="92">
        <v>0</v>
      </c>
      <c r="J6" s="145">
        <f>H6+I6</f>
        <v>49</v>
      </c>
      <c r="K6" s="82">
        <f>IFERROR(J6/G6,"-")</f>
        <v>0.22897196261682</v>
      </c>
      <c r="L6" s="81">
        <v>3</v>
      </c>
      <c r="M6" s="81">
        <v>12</v>
      </c>
      <c r="N6" s="82">
        <f>IFERROR(L6/J6,"-")</f>
        <v>0.061224489795918</v>
      </c>
      <c r="O6" s="83">
        <f>IFERROR(D6/J6,"-")</f>
        <v>2653.0612244898</v>
      </c>
      <c r="P6" s="84">
        <v>4</v>
      </c>
      <c r="Q6" s="82">
        <f>IFERROR(P6/J6,"-")</f>
        <v>0.081632653061224</v>
      </c>
      <c r="R6" s="200">
        <v>102000</v>
      </c>
      <c r="S6" s="201">
        <f>IFERROR(R6/J6,"-")</f>
        <v>2081.6326530612</v>
      </c>
      <c r="T6" s="201">
        <f>IFERROR(R6/P6,"-")</f>
        <v>25500</v>
      </c>
      <c r="U6" s="195">
        <f>IFERROR(R6-D6,"-")</f>
        <v>-28000</v>
      </c>
      <c r="V6" s="85">
        <f>R6/D6</f>
        <v>0.78461538461538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0</v>
      </c>
      <c r="F7" s="81">
        <v>0</v>
      </c>
      <c r="G7" s="81">
        <v>484</v>
      </c>
      <c r="H7" s="91">
        <v>137</v>
      </c>
      <c r="I7" s="92">
        <v>1</v>
      </c>
      <c r="J7" s="145">
        <f>H7+I7</f>
        <v>138</v>
      </c>
      <c r="K7" s="82">
        <f>IFERROR(J7/G7,"-")</f>
        <v>0.28512396694215</v>
      </c>
      <c r="L7" s="81">
        <v>3</v>
      </c>
      <c r="M7" s="81">
        <v>30</v>
      </c>
      <c r="N7" s="82">
        <f>IFERROR(L7/J7,"-")</f>
        <v>0.021739130434783</v>
      </c>
      <c r="O7" s="83">
        <f>IFERROR(D7/J7,"-")</f>
        <v>1340.5797101449</v>
      </c>
      <c r="P7" s="84">
        <v>4</v>
      </c>
      <c r="Q7" s="82">
        <f>IFERROR(P7/J7,"-")</f>
        <v>0.028985507246377</v>
      </c>
      <c r="R7" s="200">
        <v>99000</v>
      </c>
      <c r="S7" s="201">
        <f>IFERROR(R7/J7,"-")</f>
        <v>717.39130434783</v>
      </c>
      <c r="T7" s="201">
        <f>IFERROR(R7/P7,"-")</f>
        <v>24750</v>
      </c>
      <c r="U7" s="195">
        <f>IFERROR(R7-D7,"-")</f>
        <v>-86000</v>
      </c>
      <c r="V7" s="85">
        <f>R7/D7</f>
        <v>0.53513513513514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315000</v>
      </c>
      <c r="E10" s="41">
        <f>SUM(E6:E8)</f>
        <v>0</v>
      </c>
      <c r="F10" s="41">
        <f>SUM(F6:F8)</f>
        <v>0</v>
      </c>
      <c r="G10" s="41">
        <f>SUM(G6:G8)</f>
        <v>698</v>
      </c>
      <c r="H10" s="41">
        <f>SUM(H6:H8)</f>
        <v>186</v>
      </c>
      <c r="I10" s="41">
        <f>SUM(I6:I8)</f>
        <v>1</v>
      </c>
      <c r="J10" s="41">
        <f>SUM(J6:J8)</f>
        <v>187</v>
      </c>
      <c r="K10" s="42">
        <f>IFERROR(J10/G10,"-")</f>
        <v>0.26790830945559</v>
      </c>
      <c r="L10" s="78">
        <f>SUM(L6:L8)</f>
        <v>6</v>
      </c>
      <c r="M10" s="78">
        <f>SUM(M6:M8)</f>
        <v>42</v>
      </c>
      <c r="N10" s="42">
        <f>IFERROR(L10/J10,"-")</f>
        <v>0.032085561497326</v>
      </c>
      <c r="O10" s="43">
        <f>IFERROR(D10/J10,"-")</f>
        <v>1684.4919786096</v>
      </c>
      <c r="P10" s="44">
        <f>SUM(P6:P8)</f>
        <v>8</v>
      </c>
      <c r="Q10" s="42">
        <f>IFERROR(P10/J10,"-")</f>
        <v>0.042780748663102</v>
      </c>
      <c r="R10" s="45">
        <f>SUM(R6:R8)</f>
        <v>201000</v>
      </c>
      <c r="S10" s="45">
        <f>IFERROR(R10/J10,"-")</f>
        <v>1074.8663101604</v>
      </c>
      <c r="T10" s="45">
        <f>IFERROR(R10/P10,"-")</f>
        <v>25125</v>
      </c>
      <c r="U10" s="46">
        <f>SUM(U6:U8)</f>
        <v>-114000</v>
      </c>
      <c r="V10" s="47">
        <f>IFERROR(R10/D10,"-")</f>
        <v>0.63809523809524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0</v>
      </c>
      <c r="L6" s="81">
        <v>0</v>
      </c>
      <c r="M6" s="81">
        <v>49</v>
      </c>
      <c r="N6" s="91">
        <v>7</v>
      </c>
      <c r="O6" s="92">
        <v>0</v>
      </c>
      <c r="P6" s="93">
        <f>N6+O6</f>
        <v>7</v>
      </c>
      <c r="Q6" s="82">
        <f>IFERROR(P6/M6,"-")</f>
        <v>0.14285714285714</v>
      </c>
      <c r="R6" s="81">
        <v>0</v>
      </c>
      <c r="S6" s="81">
        <v>2</v>
      </c>
      <c r="T6" s="82">
        <f>IFERROR(S6/(O6+P6),"-")</f>
        <v>0.28571428571429</v>
      </c>
      <c r="U6" s="182">
        <f>IFERROR(J6/SUM(P6:P7),"-")</f>
        <v>3409.0909090909</v>
      </c>
      <c r="V6" s="84">
        <v>1</v>
      </c>
      <c r="W6" s="82">
        <f>IF(P6=0,"-",V6/P6)</f>
        <v>0.14285714285714</v>
      </c>
      <c r="X6" s="186">
        <v>11000</v>
      </c>
      <c r="Y6" s="187">
        <f>IFERROR(X6/P6,"-")</f>
        <v>1571.4285714286</v>
      </c>
      <c r="Z6" s="187">
        <f>IFERROR(X6/V6,"-")</f>
        <v>11000</v>
      </c>
      <c r="AA6" s="188">
        <f>SUM(X6:X7)-SUM(J6:J7)</f>
        <v>9000</v>
      </c>
      <c r="AB6" s="85">
        <f>SUM(X6:X7)/SUM(J6:J7)</f>
        <v>1.12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6</v>
      </c>
      <c r="BO6" s="120">
        <f>IF(P6=0,"",IF(BN6=0,"",(BN6/P6)))</f>
        <v>0.85714285714286</v>
      </c>
      <c r="BP6" s="121">
        <v>2</v>
      </c>
      <c r="BQ6" s="122">
        <f>IFERROR(BP6/BN6,"-")</f>
        <v>0.33333333333333</v>
      </c>
      <c r="BR6" s="123">
        <v>11000</v>
      </c>
      <c r="BS6" s="124">
        <f>IFERROR(BR6/BN6,"-")</f>
        <v>1833.3333333333</v>
      </c>
      <c r="BT6" s="125">
        <v>1</v>
      </c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11000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61</v>
      </c>
      <c r="N7" s="91">
        <v>15</v>
      </c>
      <c r="O7" s="92">
        <v>0</v>
      </c>
      <c r="P7" s="93">
        <f>N7+O7</f>
        <v>15</v>
      </c>
      <c r="Q7" s="82">
        <f>IFERROR(P7/M7,"-")</f>
        <v>0.24590163934426</v>
      </c>
      <c r="R7" s="81">
        <v>2</v>
      </c>
      <c r="S7" s="81">
        <v>2</v>
      </c>
      <c r="T7" s="82">
        <f>IFERROR(S7/(O7+P7),"-")</f>
        <v>0.13333333333333</v>
      </c>
      <c r="U7" s="182"/>
      <c r="V7" s="84">
        <v>1</v>
      </c>
      <c r="W7" s="82">
        <f>IF(P7=0,"-",V7/P7)</f>
        <v>0.066666666666667</v>
      </c>
      <c r="X7" s="186">
        <v>73000</v>
      </c>
      <c r="Y7" s="187">
        <f>IFERROR(X7/P7,"-")</f>
        <v>4866.6666666667</v>
      </c>
      <c r="Z7" s="187">
        <f>IFERROR(X7/V7,"-")</f>
        <v>73000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0.066666666666667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0.53333333333333</v>
      </c>
      <c r="BP7" s="121">
        <v>1</v>
      </c>
      <c r="BQ7" s="122">
        <f>IFERROR(BP7/BN7,"-")</f>
        <v>0.125</v>
      </c>
      <c r="BR7" s="123">
        <v>73000</v>
      </c>
      <c r="BS7" s="124">
        <f>IFERROR(BR7/BN7,"-")</f>
        <v>9125</v>
      </c>
      <c r="BT7" s="125"/>
      <c r="BU7" s="125"/>
      <c r="BV7" s="125">
        <v>1</v>
      </c>
      <c r="BW7" s="126">
        <v>4</v>
      </c>
      <c r="BX7" s="127">
        <f>IF(P7=0,"",IF(BW7=0,"",(BW7/P7)))</f>
        <v>0.26666666666667</v>
      </c>
      <c r="BY7" s="128">
        <v>1</v>
      </c>
      <c r="BZ7" s="129">
        <f>IFERROR(BY7/BW7,"-")</f>
        <v>0.25</v>
      </c>
      <c r="CA7" s="130">
        <v>72000</v>
      </c>
      <c r="CB7" s="131">
        <f>IFERROR(CA7/BW7,"-")</f>
        <v>18000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73000</v>
      </c>
      <c r="CQ7" s="141">
        <v>73000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0.32727272727273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66</v>
      </c>
      <c r="I8" s="90" t="s">
        <v>74</v>
      </c>
      <c r="J8" s="188">
        <v>55000</v>
      </c>
      <c r="K8" s="81">
        <v>0</v>
      </c>
      <c r="L8" s="81">
        <v>0</v>
      </c>
      <c r="M8" s="81">
        <v>67</v>
      </c>
      <c r="N8" s="91">
        <v>15</v>
      </c>
      <c r="O8" s="92">
        <v>0</v>
      </c>
      <c r="P8" s="93">
        <f>N8+O8</f>
        <v>15</v>
      </c>
      <c r="Q8" s="82">
        <f>IFERROR(P8/M8,"-")</f>
        <v>0.22388059701493</v>
      </c>
      <c r="R8" s="81">
        <v>1</v>
      </c>
      <c r="S8" s="81">
        <v>6</v>
      </c>
      <c r="T8" s="82">
        <f>IFERROR(S8/(O8+P8),"-")</f>
        <v>0.4</v>
      </c>
      <c r="U8" s="182">
        <f>IFERROR(J8/SUM(P8:P9),"-")</f>
        <v>2037.037037037</v>
      </c>
      <c r="V8" s="84">
        <v>1</v>
      </c>
      <c r="W8" s="82">
        <f>IF(P8=0,"-",V8/P8)</f>
        <v>0.066666666666667</v>
      </c>
      <c r="X8" s="186">
        <v>13000</v>
      </c>
      <c r="Y8" s="187">
        <f>IFERROR(X8/P8,"-")</f>
        <v>866.66666666667</v>
      </c>
      <c r="Z8" s="187">
        <f>IFERROR(X8/V8,"-")</f>
        <v>13000</v>
      </c>
      <c r="AA8" s="188">
        <f>SUM(X8:X9)-SUM(J8:J9)</f>
        <v>-37000</v>
      </c>
      <c r="AB8" s="85">
        <f>SUM(X8:X9)/SUM(J8:J9)</f>
        <v>0.32727272727273</v>
      </c>
      <c r="AC8" s="79"/>
      <c r="AD8" s="94">
        <v>1</v>
      </c>
      <c r="AE8" s="95">
        <f>IF(P8=0,"",IF(AD8=0,"",(AD8/P8)))</f>
        <v>0.066666666666667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8</v>
      </c>
      <c r="AN8" s="101">
        <f>IF(P8=0,"",IF(AM8=0,"",(AM8/P8)))</f>
        <v>0.53333333333333</v>
      </c>
      <c r="AO8" s="100">
        <v>1</v>
      </c>
      <c r="AP8" s="102">
        <f>IFERROR(AP8/AM8,"-")</f>
        <v>0</v>
      </c>
      <c r="AQ8" s="103">
        <v>13000</v>
      </c>
      <c r="AR8" s="104">
        <f>IFERROR(AQ8/AM8,"-")</f>
        <v>1625</v>
      </c>
      <c r="AS8" s="105"/>
      <c r="AT8" s="105"/>
      <c r="AU8" s="105">
        <v>1</v>
      </c>
      <c r="AV8" s="106">
        <v>1</v>
      </c>
      <c r="AW8" s="107">
        <f>IF(P8=0,"",IF(AV8=0,"",(AV8/P8)))</f>
        <v>0.066666666666667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13000</v>
      </c>
      <c r="CQ8" s="141">
        <v>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37</v>
      </c>
      <c r="N9" s="91">
        <v>12</v>
      </c>
      <c r="O9" s="92">
        <v>0</v>
      </c>
      <c r="P9" s="93">
        <f>N9+O9</f>
        <v>12</v>
      </c>
      <c r="Q9" s="82">
        <f>IFERROR(P9/M9,"-")</f>
        <v>0.32432432432432</v>
      </c>
      <c r="R9" s="81">
        <v>0</v>
      </c>
      <c r="S9" s="81">
        <v>2</v>
      </c>
      <c r="T9" s="82">
        <f>IFERROR(S9/(O9+P9),"-")</f>
        <v>0.16666666666667</v>
      </c>
      <c r="U9" s="182"/>
      <c r="V9" s="84">
        <v>1</v>
      </c>
      <c r="W9" s="82">
        <f>IF(P9=0,"-",V9/P9)</f>
        <v>0.083333333333333</v>
      </c>
      <c r="X9" s="186">
        <v>5000</v>
      </c>
      <c r="Y9" s="187">
        <f>IFERROR(X9/P9,"-")</f>
        <v>416.66666666667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0.083333333333333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6</v>
      </c>
      <c r="BF9" s="113">
        <f>IF(P9=0,"",IF(BE9=0,"",(BE9/P9)))</f>
        <v>0.5</v>
      </c>
      <c r="BG9" s="112">
        <v>1</v>
      </c>
      <c r="BH9" s="114">
        <f>IFERROR(BG9/BE9,"-")</f>
        <v>0.16666666666667</v>
      </c>
      <c r="BI9" s="115">
        <v>23000</v>
      </c>
      <c r="BJ9" s="116">
        <f>IFERROR(BI9/BE9,"-")</f>
        <v>3833.3333333333</v>
      </c>
      <c r="BK9" s="117"/>
      <c r="BL9" s="117"/>
      <c r="BM9" s="117">
        <v>1</v>
      </c>
      <c r="BN9" s="119">
        <v>2</v>
      </c>
      <c r="BO9" s="120">
        <f>IF(P9=0,"",IF(BN9=0,"",(BN9/P9)))</f>
        <v>0.16666666666667</v>
      </c>
      <c r="BP9" s="121">
        <v>1</v>
      </c>
      <c r="BQ9" s="122">
        <f>IFERROR(BP9/BN9,"-")</f>
        <v>0.5</v>
      </c>
      <c r="BR9" s="123">
        <v>278000</v>
      </c>
      <c r="BS9" s="124">
        <f>IFERROR(BR9/BN9,"-")</f>
        <v>139000</v>
      </c>
      <c r="BT9" s="125"/>
      <c r="BU9" s="125"/>
      <c r="BV9" s="125">
        <v>1</v>
      </c>
      <c r="BW9" s="126">
        <v>2</v>
      </c>
      <c r="BX9" s="127">
        <f>IF(P9=0,"",IF(BW9=0,"",(BW9/P9)))</f>
        <v>0.16666666666667</v>
      </c>
      <c r="BY9" s="128">
        <v>1</v>
      </c>
      <c r="BZ9" s="129">
        <f>IFERROR(BY9/BW9,"-")</f>
        <v>0.5</v>
      </c>
      <c r="CA9" s="130">
        <v>5000</v>
      </c>
      <c r="CB9" s="131">
        <f>IFERROR(CA9/BW9,"-")</f>
        <v>2500</v>
      </c>
      <c r="CC9" s="132">
        <v>1</v>
      </c>
      <c r="CD9" s="132"/>
      <c r="CE9" s="132"/>
      <c r="CF9" s="133">
        <v>1</v>
      </c>
      <c r="CG9" s="134">
        <f>IF(P9=0,"",IF(CF9=0,"",(CF9/P9)))</f>
        <v>0.083333333333333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5000</v>
      </c>
      <c r="CQ9" s="141">
        <v>278000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0.78461538461538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130000</v>
      </c>
      <c r="K12" s="41">
        <f>SUM(K6:K11)</f>
        <v>0</v>
      </c>
      <c r="L12" s="41">
        <f>SUM(L6:L11)</f>
        <v>0</v>
      </c>
      <c r="M12" s="41">
        <f>SUM(M6:M11)</f>
        <v>214</v>
      </c>
      <c r="N12" s="41">
        <f>SUM(N6:N11)</f>
        <v>49</v>
      </c>
      <c r="O12" s="41">
        <f>SUM(O6:O11)</f>
        <v>0</v>
      </c>
      <c r="P12" s="41">
        <f>SUM(P6:P11)</f>
        <v>49</v>
      </c>
      <c r="Q12" s="42">
        <f>IFERROR(P12/M12,"-")</f>
        <v>0.22897196261682</v>
      </c>
      <c r="R12" s="78">
        <f>SUM(R6:R11)</f>
        <v>3</v>
      </c>
      <c r="S12" s="78">
        <f>SUM(S6:S11)</f>
        <v>12</v>
      </c>
      <c r="T12" s="42">
        <f>IFERROR(R12/P12,"-")</f>
        <v>0.061224489795918</v>
      </c>
      <c r="U12" s="184">
        <f>IFERROR(J12/P12,"-")</f>
        <v>2653.0612244898</v>
      </c>
      <c r="V12" s="44">
        <f>SUM(V6:V11)</f>
        <v>4</v>
      </c>
      <c r="W12" s="42">
        <f>IFERROR(V12/P12,"-")</f>
        <v>0.081632653061224</v>
      </c>
      <c r="X12" s="190">
        <f>SUM(X6:X11)</f>
        <v>102000</v>
      </c>
      <c r="Y12" s="190">
        <f>IFERROR(X12/P12,"-")</f>
        <v>2081.6326530612</v>
      </c>
      <c r="Z12" s="190">
        <f>IFERROR(X12/V12,"-")</f>
        <v>25500</v>
      </c>
      <c r="AA12" s="190">
        <f>X12-J12</f>
        <v>-28000</v>
      </c>
      <c r="AB12" s="47">
        <f>X12/J12</f>
        <v>0.78461538461538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0.53513513513514</v>
      </c>
      <c r="B6" s="203" t="s">
        <v>78</v>
      </c>
      <c r="C6" s="203" t="s">
        <v>71</v>
      </c>
      <c r="D6" s="203" t="s">
        <v>79</v>
      </c>
      <c r="E6" s="203" t="s">
        <v>80</v>
      </c>
      <c r="F6" s="203" t="s">
        <v>81</v>
      </c>
      <c r="G6" s="203" t="s">
        <v>82</v>
      </c>
      <c r="H6" s="90" t="s">
        <v>83</v>
      </c>
      <c r="I6" s="204" t="s">
        <v>84</v>
      </c>
      <c r="J6" s="188">
        <v>185000</v>
      </c>
      <c r="K6" s="81">
        <v>0</v>
      </c>
      <c r="L6" s="81">
        <v>0</v>
      </c>
      <c r="M6" s="81">
        <v>163</v>
      </c>
      <c r="N6" s="91">
        <v>28</v>
      </c>
      <c r="O6" s="92">
        <v>0</v>
      </c>
      <c r="P6" s="93">
        <f>N6+O6</f>
        <v>28</v>
      </c>
      <c r="Q6" s="82">
        <f>IFERROR(P6/M6,"-")</f>
        <v>0.17177914110429</v>
      </c>
      <c r="R6" s="81">
        <v>0</v>
      </c>
      <c r="S6" s="81">
        <v>3</v>
      </c>
      <c r="T6" s="82">
        <f>IFERROR(S6/(O6+P6),"-")</f>
        <v>0.10714285714286</v>
      </c>
      <c r="U6" s="182">
        <f>IFERROR(J6/SUM(P6:P7),"-")</f>
        <v>1340.5797101449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-86000</v>
      </c>
      <c r="AB6" s="85">
        <f>SUM(X6:X7)/SUM(J6:J7)</f>
        <v>0.53513513513514</v>
      </c>
      <c r="AC6" s="79"/>
      <c r="AD6" s="94">
        <v>4</v>
      </c>
      <c r="AE6" s="95">
        <f>IF(P6=0,"",IF(AD6=0,"",(AD6/P6)))</f>
        <v>0.14285714285714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0.17857142857143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6</v>
      </c>
      <c r="AW6" s="107">
        <f>IF(P6=0,"",IF(AV6=0,"",(AV6/P6)))</f>
        <v>0.21428571428571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0.035714285714286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321</v>
      </c>
      <c r="N7" s="91">
        <v>109</v>
      </c>
      <c r="O7" s="92">
        <v>1</v>
      </c>
      <c r="P7" s="93">
        <f>N7+O7</f>
        <v>110</v>
      </c>
      <c r="Q7" s="82">
        <f>IFERROR(P7/M7,"-")</f>
        <v>0.34267912772586</v>
      </c>
      <c r="R7" s="81">
        <v>3</v>
      </c>
      <c r="S7" s="81">
        <v>27</v>
      </c>
      <c r="T7" s="82">
        <f>IFERROR(S7/(O7+P7),"-")</f>
        <v>0.24324324324324</v>
      </c>
      <c r="U7" s="182"/>
      <c r="V7" s="84">
        <v>4</v>
      </c>
      <c r="W7" s="82">
        <f>IF(P7=0,"-",V7/P7)</f>
        <v>0.036363636363636</v>
      </c>
      <c r="X7" s="186">
        <v>99000</v>
      </c>
      <c r="Y7" s="187">
        <f>IFERROR(X7/P7,"-")</f>
        <v>900</v>
      </c>
      <c r="Z7" s="187">
        <f>IFERROR(X7/V7,"-")</f>
        <v>24750</v>
      </c>
      <c r="AA7" s="188"/>
      <c r="AB7" s="85"/>
      <c r="AC7" s="79"/>
      <c r="AD7" s="94">
        <v>4</v>
      </c>
      <c r="AE7" s="95">
        <f>IF(P7=0,"",IF(AD7=0,"",(AD7/P7)))</f>
        <v>0.036363636363636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16</v>
      </c>
      <c r="AN7" s="101">
        <f>IF(P7=0,"",IF(AM7=0,"",(AM7/P7)))</f>
        <v>0.14545454545455</v>
      </c>
      <c r="AO7" s="100">
        <v>2</v>
      </c>
      <c r="AP7" s="102">
        <f>IFERROR(AP7/AM7,"-")</f>
        <v>0</v>
      </c>
      <c r="AQ7" s="103">
        <v>6000</v>
      </c>
      <c r="AR7" s="104">
        <f>IFERROR(AQ7/AM7,"-")</f>
        <v>375</v>
      </c>
      <c r="AS7" s="105">
        <v>2</v>
      </c>
      <c r="AT7" s="105"/>
      <c r="AU7" s="105"/>
      <c r="AV7" s="106">
        <v>22</v>
      </c>
      <c r="AW7" s="107">
        <f>IF(P7=0,"",IF(AV7=0,"",(AV7/P7)))</f>
        <v>0.2</v>
      </c>
      <c r="AX7" s="106">
        <v>1</v>
      </c>
      <c r="AY7" s="108">
        <f>IFERROR(AX7/AV7,"-")</f>
        <v>0.045454545454545</v>
      </c>
      <c r="AZ7" s="109">
        <v>69000</v>
      </c>
      <c r="BA7" s="110">
        <f>IFERROR(AZ7/AV7,"-")</f>
        <v>3136.3636363636</v>
      </c>
      <c r="BB7" s="111"/>
      <c r="BC7" s="111"/>
      <c r="BD7" s="111">
        <v>1</v>
      </c>
      <c r="BE7" s="112">
        <v>24</v>
      </c>
      <c r="BF7" s="113">
        <f>IF(P7=0,"",IF(BE7=0,"",(BE7/P7)))</f>
        <v>0.21818181818182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19</v>
      </c>
      <c r="BO7" s="120">
        <f>IF(P7=0,"",IF(BN7=0,"",(BN7/P7)))</f>
        <v>0.17272727272727</v>
      </c>
      <c r="BP7" s="121">
        <v>1</v>
      </c>
      <c r="BQ7" s="122">
        <f>IFERROR(BP7/BN7,"-")</f>
        <v>0.052631578947368</v>
      </c>
      <c r="BR7" s="123">
        <v>27000</v>
      </c>
      <c r="BS7" s="124">
        <f>IFERROR(BR7/BN7,"-")</f>
        <v>1421.0526315789</v>
      </c>
      <c r="BT7" s="125"/>
      <c r="BU7" s="125"/>
      <c r="BV7" s="125">
        <v>1</v>
      </c>
      <c r="BW7" s="126">
        <v>23</v>
      </c>
      <c r="BX7" s="127">
        <f>IF(P7=0,"",IF(BW7=0,"",(BW7/P7)))</f>
        <v>0.20909090909091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0.018181818181818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99000</v>
      </c>
      <c r="CQ7" s="141">
        <v>69000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0.53513513513514</v>
      </c>
      <c r="B10" s="39"/>
      <c r="C10" s="39"/>
      <c r="D10" s="39"/>
      <c r="E10" s="39"/>
      <c r="F10" s="39"/>
      <c r="G10" s="40" t="s">
        <v>86</v>
      </c>
      <c r="H10" s="40"/>
      <c r="I10" s="40"/>
      <c r="J10" s="190">
        <f>SUM(J6:J9)</f>
        <v>185000</v>
      </c>
      <c r="K10" s="41">
        <f>SUM(K6:K9)</f>
        <v>0</v>
      </c>
      <c r="L10" s="41">
        <f>SUM(L6:L9)</f>
        <v>0</v>
      </c>
      <c r="M10" s="41">
        <f>SUM(M6:M9)</f>
        <v>484</v>
      </c>
      <c r="N10" s="41">
        <f>SUM(N6:N9)</f>
        <v>137</v>
      </c>
      <c r="O10" s="41">
        <f>SUM(O6:O9)</f>
        <v>1</v>
      </c>
      <c r="P10" s="41">
        <f>SUM(P6:P9)</f>
        <v>138</v>
      </c>
      <c r="Q10" s="42">
        <f>IFERROR(P10/M10,"-")</f>
        <v>0.28512396694215</v>
      </c>
      <c r="R10" s="78">
        <f>SUM(R6:R9)</f>
        <v>3</v>
      </c>
      <c r="S10" s="78">
        <f>SUM(S6:S9)</f>
        <v>30</v>
      </c>
      <c r="T10" s="42">
        <f>IFERROR(R10/P10,"-")</f>
        <v>0.021739130434783</v>
      </c>
      <c r="U10" s="184">
        <f>IFERROR(J10/P10,"-")</f>
        <v>1340.5797101449</v>
      </c>
      <c r="V10" s="44">
        <f>SUM(V6:V9)</f>
        <v>4</v>
      </c>
      <c r="W10" s="42">
        <f>IFERROR(V10/P10,"-")</f>
        <v>0.028985507246377</v>
      </c>
      <c r="X10" s="190">
        <f>SUM(X6:X9)</f>
        <v>99000</v>
      </c>
      <c r="Y10" s="190">
        <f>IFERROR(X10/P10,"-")</f>
        <v>717.39130434783</v>
      </c>
      <c r="Z10" s="190">
        <f>IFERROR(X10/V10,"-")</f>
        <v>24750</v>
      </c>
      <c r="AA10" s="190">
        <f>X10-J10</f>
        <v>-86000</v>
      </c>
      <c r="AB10" s="47">
        <f>X10/J10</f>
        <v>0.53513513513514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