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<sst xmlns="http://schemas.openxmlformats.org/spreadsheetml/2006/main" uniqueCount="100">
  <si>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</si>
  <si>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</si>
  <si>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</si>
  <si>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</si>
  <si>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</si>
  <si>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</si>
  <si>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</si>
  <si>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</si>
  <si>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</si>
  <si>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</si>
  <si>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</si>
  <si>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</si>
  <si>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</si>
  <si>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</si>
  <si>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</si>
  <si>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</si>
  <si>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</si>
  <si>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</si>
  <si>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</si>
  <si>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</si>
  <si>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</si>
  <si>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</si>
  <si>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</si>
  <si>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</si>
  <si>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</si>
  <si>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</si>
  <si>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</si>
  <si>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</si>
  <si>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</si>
  <si>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</si>
  <si>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</si>
  <si>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</si>
  <si>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</si>
  <si>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</si>
  <si>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</si>
  <si>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</si>
  <si>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</si>
  <si>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</si>
  <si>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</si>
  <si>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</si>
  <si>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</si>
  <si>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</si>
  <si>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</si>
  <si>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</si>
  <si>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</si>
  <si>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</si>
  <si>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</si>
  <si>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</si>
  <si>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</si>
  <si>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</si>
  <si>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</si>
  <si>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</si>
  <si>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</si>
  <si>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</si>
  <si>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</si>
  <si>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</si>
  <si>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</si>
  <si>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</si>
  <si>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</si>
  <si>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</si>
  <si>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</si>
  <si>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sms_a1077</t>
  </si>
  <si>
    <t>大洋図書</t>
  </si>
  <si>
    <t>5P風俗(妃さん)</t>
  </si>
  <si>
    <t>i38</t>
  </si>
  <si>
    <t>昭和の不思議101</t>
  </si>
  <si>
    <t>1C5P</t>
  </si>
  <si>
    <t>6月02日(水)</t>
  </si>
  <si>
    <t>smss2336</t>
  </si>
  <si>
    <t>空電</t>
  </si>
  <si>
    <t>sms_a1081</t>
  </si>
  <si>
    <t>徳間書店</t>
  </si>
  <si>
    <t>DVD漫画まさお_DVDとは違います</t>
  </si>
  <si>
    <t>アサヒ芸能.1W火</t>
  </si>
  <si>
    <t>DVD袋裏4C</t>
  </si>
  <si>
    <t>6月15日(火)</t>
  </si>
  <si>
    <t>smss2340</t>
  </si>
  <si>
    <t>sms_a1078</t>
  </si>
  <si>
    <t>コアマガジン</t>
  </si>
  <si>
    <t>2P逆ナンインタビュー版_アイ(広瀬さん)</t>
  </si>
  <si>
    <t>実話BUNKAタブー</t>
  </si>
  <si>
    <t>1C2P</t>
  </si>
  <si>
    <t>6月16日(水)</t>
  </si>
  <si>
    <t>smss2337</t>
  </si>
  <si>
    <t>sms_a1079</t>
  </si>
  <si>
    <t>5P元祖（妃さん）</t>
  </si>
  <si>
    <t>臨時増刊ラヴァーズ</t>
  </si>
  <si>
    <t>6月22日(火)</t>
  </si>
  <si>
    <t>smss2338</t>
  </si>
  <si>
    <t>雑誌 TOTAL</t>
  </si>
  <si>
    <t>●DVD 広告</t>
  </si>
  <si>
    <t>sms_a1076</t>
  </si>
  <si>
    <t>三和出版</t>
  </si>
  <si>
    <t>DVD4コマ</t>
  </si>
  <si>
    <t>A4変形、CVS、860円</t>
  </si>
  <si>
    <t>mv20i</t>
  </si>
  <si>
    <t>MEN'S DVD SEXY</t>
  </si>
  <si>
    <t>DVD貼付け面4C1/3P</t>
  </si>
  <si>
    <t>smss2335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</si>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</sst>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265000</v>
      </c>
      <c r="E6" s="81">
        <v>0</v>
      </c>
      <c r="F6" s="81">
        <v>0</v>
      </c>
      <c r="G6" s="81">
        <v>270</v>
      </c>
      <c r="H6" s="91">
        <v>62</v>
      </c>
      <c r="I6" s="92">
        <v>0</v>
      </c>
      <c r="J6" s="145">
        <f>H6+I6</f>
        <v>62</v>
      </c>
      <c r="K6" s="82">
        <f>IFERROR(J6/G6,"-")</f>
        <v>0.22962962962963</v>
      </c>
      <c r="L6" s="81">
        <v>9</v>
      </c>
      <c r="M6" s="81">
        <v>9</v>
      </c>
      <c r="N6" s="82">
        <f>IFERROR(L6/J6,"-")</f>
        <v>0.14516129032258</v>
      </c>
      <c r="O6" s="83">
        <f>IFERROR(D6/J6,"-")</f>
        <v>4274.1935483871</v>
      </c>
      <c r="P6" s="84">
        <v>5</v>
      </c>
      <c r="Q6" s="82">
        <f>IFERROR(P6/J6,"-")</f>
        <v>0.080645161290323</v>
      </c>
      <c r="R6" s="200">
        <v>230000</v>
      </c>
      <c r="S6" s="201">
        <f>IFERROR(R6/J6,"-")</f>
        <v>3709.6774193548</v>
      </c>
      <c r="T6" s="201">
        <f>IFERROR(R6/P6,"-")</f>
        <v>46000</v>
      </c>
      <c r="U6" s="195">
        <f>IFERROR(R6-D6,"-")</f>
        <v>-35000</v>
      </c>
      <c r="V6" s="85">
        <f>R6/D6</f>
        <v>0.86792452830189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0</v>
      </c>
      <c r="F7" s="81">
        <v>0</v>
      </c>
      <c r="G7" s="81">
        <v>390</v>
      </c>
      <c r="H7" s="91">
        <v>143</v>
      </c>
      <c r="I7" s="92">
        <v>0</v>
      </c>
      <c r="J7" s="145">
        <f>H7+I7</f>
        <v>143</v>
      </c>
      <c r="K7" s="82">
        <f>IFERROR(J7/G7,"-")</f>
        <v>0.36666666666667</v>
      </c>
      <c r="L7" s="81">
        <v>2</v>
      </c>
      <c r="M7" s="81">
        <v>49</v>
      </c>
      <c r="N7" s="82">
        <f>IFERROR(L7/J7,"-")</f>
        <v>0.013986013986014</v>
      </c>
      <c r="O7" s="83">
        <f>IFERROR(D7/J7,"-")</f>
        <v>874.12587412587</v>
      </c>
      <c r="P7" s="84">
        <v>3</v>
      </c>
      <c r="Q7" s="82">
        <f>IFERROR(P7/J7,"-")</f>
        <v>0.020979020979021</v>
      </c>
      <c r="R7" s="200">
        <v>385000</v>
      </c>
      <c r="S7" s="201">
        <f>IFERROR(R7/J7,"-")</f>
        <v>2692.3076923077</v>
      </c>
      <c r="T7" s="201">
        <f>IFERROR(R7/P7,"-")</f>
        <v>128333.33333333</v>
      </c>
      <c r="U7" s="195">
        <f>IFERROR(R7-D7,"-")</f>
        <v>260000</v>
      </c>
      <c r="V7" s="85">
        <f>R7/D7</f>
        <v>3.08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390000</v>
      </c>
      <c r="E10" s="41">
        <f>SUM(E6:E8)</f>
        <v>0</v>
      </c>
      <c r="F10" s="41">
        <f>SUM(F6:F8)</f>
        <v>0</v>
      </c>
      <c r="G10" s="41">
        <f>SUM(G6:G8)</f>
        <v>660</v>
      </c>
      <c r="H10" s="41">
        <f>SUM(H6:H8)</f>
        <v>205</v>
      </c>
      <c r="I10" s="41">
        <f>SUM(I6:I8)</f>
        <v>0</v>
      </c>
      <c r="J10" s="41">
        <f>SUM(J6:J8)</f>
        <v>205</v>
      </c>
      <c r="K10" s="42">
        <f>IFERROR(J10/G10,"-")</f>
        <v>0.31060606060606</v>
      </c>
      <c r="L10" s="78">
        <f>SUM(L6:L8)</f>
        <v>11</v>
      </c>
      <c r="M10" s="78">
        <f>SUM(M6:M8)</f>
        <v>58</v>
      </c>
      <c r="N10" s="42">
        <f>IFERROR(L10/J10,"-")</f>
        <v>0.053658536585366</v>
      </c>
      <c r="O10" s="43">
        <f>IFERROR(D10/J10,"-")</f>
        <v>1902.4390243902</v>
      </c>
      <c r="P10" s="44">
        <f>SUM(P6:P8)</f>
        <v>8</v>
      </c>
      <c r="Q10" s="42">
        <f>IFERROR(P10/J10,"-")</f>
        <v>0.039024390243902</v>
      </c>
      <c r="R10" s="45">
        <f>SUM(R6:R8)</f>
        <v>615000</v>
      </c>
      <c r="S10" s="45">
        <f>IFERROR(R10/J10,"-")</f>
        <v>3000</v>
      </c>
      <c r="T10" s="45">
        <f>IFERROR(R10/P10,"-")</f>
        <v>76875</v>
      </c>
      <c r="U10" s="46">
        <f>SUM(U6:U8)</f>
        <v>225000</v>
      </c>
      <c r="V10" s="47">
        <f>IFERROR(R10/D10,"-")</f>
        <v>1.5769230769231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11</v>
      </c>
      <c r="N6" s="91">
        <v>1</v>
      </c>
      <c r="O6" s="92">
        <v>0</v>
      </c>
      <c r="P6" s="93">
        <f>N6+O6</f>
        <v>1</v>
      </c>
      <c r="Q6" s="82">
        <f>IFERROR(P6/M6,"-")</f>
        <v>0.090909090909091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8333.3333333333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-57000</v>
      </c>
      <c r="AB6" s="85">
        <f>SUM(X6:X7)/SUM(J6:J7)</f>
        <v>0.24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14</v>
      </c>
      <c r="N7" s="91">
        <v>8</v>
      </c>
      <c r="O7" s="92">
        <v>0</v>
      </c>
      <c r="P7" s="93">
        <f>N7+O7</f>
        <v>8</v>
      </c>
      <c r="Q7" s="82">
        <f>IFERROR(P7/M7,"-")</f>
        <v>0.57142857142857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18000</v>
      </c>
      <c r="Y7" s="187">
        <f>IFERROR(X7/P7,"-")</f>
        <v>2250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4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0.375</v>
      </c>
      <c r="BY7" s="128">
        <v>2</v>
      </c>
      <c r="BZ7" s="129">
        <f>IFERROR(BY7/BW7,"-")</f>
        <v>0.66666666666667</v>
      </c>
      <c r="CA7" s="130">
        <v>2578000</v>
      </c>
      <c r="CB7" s="131">
        <f>IFERROR(CA7/BW7,"-")</f>
        <v>859333.33333333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18000</v>
      </c>
      <c r="CQ7" s="141">
        <v>2543000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0.04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0</v>
      </c>
      <c r="L8" s="81">
        <v>0</v>
      </c>
      <c r="M8" s="81">
        <v>59</v>
      </c>
      <c r="N8" s="91">
        <v>7</v>
      </c>
      <c r="O8" s="92">
        <v>0</v>
      </c>
      <c r="P8" s="93">
        <f>N8+O8</f>
        <v>7</v>
      </c>
      <c r="Q8" s="82">
        <f>IFERROR(P8/M8,"-")</f>
        <v>0.11864406779661</v>
      </c>
      <c r="R8" s="81">
        <v>0</v>
      </c>
      <c r="S8" s="81">
        <v>2</v>
      </c>
      <c r="T8" s="82">
        <f>IFERROR(S8/(O8+P8),"-")</f>
        <v>0.28571428571429</v>
      </c>
      <c r="U8" s="182">
        <f>IFERROR(J8/SUM(P8:P9),"-")</f>
        <v>4687.5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-72000</v>
      </c>
      <c r="AB8" s="85">
        <f>SUM(X8:X9)/SUM(J8:J9)</f>
        <v>0.04</v>
      </c>
      <c r="AC8" s="79"/>
      <c r="AD8" s="94">
        <v>1</v>
      </c>
      <c r="AE8" s="95">
        <f>IF(P8=0,"",IF(AD8=0,"",(AD8/P8)))</f>
        <v>0.14285714285714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0.28571428571429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26</v>
      </c>
      <c r="N9" s="91">
        <v>9</v>
      </c>
      <c r="O9" s="92">
        <v>0</v>
      </c>
      <c r="P9" s="93">
        <f>N9+O9</f>
        <v>9</v>
      </c>
      <c r="Q9" s="82">
        <f>IFERROR(P9/M9,"-")</f>
        <v>0.34615384615385</v>
      </c>
      <c r="R9" s="81">
        <v>0</v>
      </c>
      <c r="S9" s="81">
        <v>2</v>
      </c>
      <c r="T9" s="82">
        <f>IFERROR(S9/(O9+P9),"-")</f>
        <v>0.22222222222222</v>
      </c>
      <c r="U9" s="182"/>
      <c r="V9" s="84">
        <v>1</v>
      </c>
      <c r="W9" s="82">
        <f>IF(P9=0,"-",V9/P9)</f>
        <v>0.11111111111111</v>
      </c>
      <c r="X9" s="186">
        <v>3000</v>
      </c>
      <c r="Y9" s="187">
        <f>IFERROR(X9/P9,"-")</f>
        <v>333.33333333333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0.11111111111111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0.11111111111111</v>
      </c>
      <c r="AX9" s="106">
        <v>1</v>
      </c>
      <c r="AY9" s="108">
        <f>IFERROR(AX9/AV9,"-")</f>
        <v>1</v>
      </c>
      <c r="AZ9" s="109">
        <v>3000</v>
      </c>
      <c r="BA9" s="110">
        <f>IFERROR(AZ9/AV9,"-")</f>
        <v>3000</v>
      </c>
      <c r="BB9" s="111">
        <v>1</v>
      </c>
      <c r="BC9" s="111"/>
      <c r="BD9" s="111"/>
      <c r="BE9" s="112">
        <v>1</v>
      </c>
      <c r="BF9" s="113">
        <f>IF(P9=0,"",IF(BE9=0,"",(BE9/P9)))</f>
        <v>0.11111111111111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0.11111111111111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0.22222222222222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40000</v>
      </c>
      <c r="K10" s="81">
        <v>0</v>
      </c>
      <c r="L10" s="81">
        <v>0</v>
      </c>
      <c r="M10" s="81">
        <v>13</v>
      </c>
      <c r="N10" s="91">
        <v>2</v>
      </c>
      <c r="O10" s="92">
        <v>0</v>
      </c>
      <c r="P10" s="93">
        <f>N10+O10</f>
        <v>2</v>
      </c>
      <c r="Q10" s="82">
        <f>IFERROR(P10/M10,"-")</f>
        <v>0.15384615384615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13333.333333333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-40000</v>
      </c>
      <c r="AB10" s="85">
        <f>SUM(X10:X11)/SUM(J10:J11)</f>
        <v>0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>
        <v>1</v>
      </c>
      <c r="BH10" s="114">
        <f>IFERROR(BG10/BE10,"-")</f>
        <v>1</v>
      </c>
      <c r="BI10" s="115">
        <v>10000</v>
      </c>
      <c r="BJ10" s="116">
        <f>IFERROR(BI10/BE10,"-")</f>
        <v>10000</v>
      </c>
      <c r="BK10" s="117"/>
      <c r="BL10" s="117">
        <v>1</v>
      </c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10</v>
      </c>
      <c r="N11" s="91">
        <v>1</v>
      </c>
      <c r="O11" s="92">
        <v>0</v>
      </c>
      <c r="P11" s="93">
        <f>N11+O11</f>
        <v>1</v>
      </c>
      <c r="Q11" s="82">
        <f>IFERROR(P11/M11,"-")</f>
        <v>0.1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2.7866666666667</v>
      </c>
      <c r="B12" s="203" t="s">
        <v>84</v>
      </c>
      <c r="C12" s="203" t="s">
        <v>62</v>
      </c>
      <c r="D12" s="203" t="s">
        <v>85</v>
      </c>
      <c r="E12" s="203"/>
      <c r="F12" s="203" t="s">
        <v>64</v>
      </c>
      <c r="G12" s="203" t="s">
        <v>86</v>
      </c>
      <c r="H12" s="90" t="s">
        <v>66</v>
      </c>
      <c r="I12" s="90" t="s">
        <v>87</v>
      </c>
      <c r="J12" s="188">
        <v>75000</v>
      </c>
      <c r="K12" s="81">
        <v>0</v>
      </c>
      <c r="L12" s="81">
        <v>0</v>
      </c>
      <c r="M12" s="81">
        <v>54</v>
      </c>
      <c r="N12" s="91">
        <v>11</v>
      </c>
      <c r="O12" s="92">
        <v>0</v>
      </c>
      <c r="P12" s="93">
        <f>N12+O12</f>
        <v>11</v>
      </c>
      <c r="Q12" s="82">
        <f>IFERROR(P12/M12,"-")</f>
        <v>0.2037037037037</v>
      </c>
      <c r="R12" s="81">
        <v>3</v>
      </c>
      <c r="S12" s="81">
        <v>2</v>
      </c>
      <c r="T12" s="82">
        <f>IFERROR(S12/(O12+P12),"-")</f>
        <v>0.18181818181818</v>
      </c>
      <c r="U12" s="182">
        <f>IFERROR(J12/SUM(P12:P13),"-")</f>
        <v>2205.8823529412</v>
      </c>
      <c r="V12" s="84">
        <v>2</v>
      </c>
      <c r="W12" s="82">
        <f>IF(P12=0,"-",V12/P12)</f>
        <v>0.18181818181818</v>
      </c>
      <c r="X12" s="186">
        <v>56000</v>
      </c>
      <c r="Y12" s="187">
        <f>IFERROR(X12/P12,"-")</f>
        <v>5090.9090909091</v>
      </c>
      <c r="Z12" s="187">
        <f>IFERROR(X12/V12,"-")</f>
        <v>28000</v>
      </c>
      <c r="AA12" s="188">
        <f>SUM(X12:X13)-SUM(J12:J13)</f>
        <v>134000</v>
      </c>
      <c r="AB12" s="85">
        <f>SUM(X12:X13)/SUM(J12:J13)</f>
        <v>2.7866666666667</v>
      </c>
      <c r="AC12" s="79"/>
      <c r="AD12" s="94">
        <v>1</v>
      </c>
      <c r="AE12" s="95">
        <f>IF(P12=0,"",IF(AD12=0,"",(AD12/P12)))</f>
        <v>0.090909090909091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</v>
      </c>
      <c r="AN12" s="101">
        <f>IF(P12=0,"",IF(AM12=0,"",(AM12/P12)))</f>
        <v>0.090909090909091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0.090909090909091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0.36363636363636</v>
      </c>
      <c r="BG12" s="112">
        <v>1</v>
      </c>
      <c r="BH12" s="114">
        <f>IFERROR(BG12/BE12,"-")</f>
        <v>0.25</v>
      </c>
      <c r="BI12" s="115">
        <v>50000</v>
      </c>
      <c r="BJ12" s="116">
        <f>IFERROR(BI12/BE12,"-")</f>
        <v>12500</v>
      </c>
      <c r="BK12" s="117"/>
      <c r="BL12" s="117"/>
      <c r="BM12" s="117">
        <v>1</v>
      </c>
      <c r="BN12" s="119">
        <v>3</v>
      </c>
      <c r="BO12" s="120">
        <f>IF(P12=0,"",IF(BN12=0,"",(BN12/P12)))</f>
        <v>0.27272727272727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0.090909090909091</v>
      </c>
      <c r="BY12" s="128">
        <v>1</v>
      </c>
      <c r="BZ12" s="129">
        <f>IFERROR(BY12/BW12,"-")</f>
        <v>1</v>
      </c>
      <c r="CA12" s="130">
        <v>6000</v>
      </c>
      <c r="CB12" s="131">
        <f>IFERROR(CA12/BW12,"-")</f>
        <v>6000</v>
      </c>
      <c r="CC12" s="132"/>
      <c r="CD12" s="132">
        <v>1</v>
      </c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56000</v>
      </c>
      <c r="CQ12" s="141">
        <v>50000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83</v>
      </c>
      <c r="N13" s="91">
        <v>23</v>
      </c>
      <c r="O13" s="92">
        <v>0</v>
      </c>
      <c r="P13" s="93">
        <f>N13+O13</f>
        <v>23</v>
      </c>
      <c r="Q13" s="82">
        <f>IFERROR(P13/M13,"-")</f>
        <v>0.27710843373494</v>
      </c>
      <c r="R13" s="81">
        <v>5</v>
      </c>
      <c r="S13" s="81">
        <v>3</v>
      </c>
      <c r="T13" s="82">
        <f>IFERROR(S13/(O13+P13),"-")</f>
        <v>0.1304347826087</v>
      </c>
      <c r="U13" s="182"/>
      <c r="V13" s="84">
        <v>2</v>
      </c>
      <c r="W13" s="82">
        <f>IF(P13=0,"-",V13/P13)</f>
        <v>0.08695652173913</v>
      </c>
      <c r="X13" s="186">
        <v>153000</v>
      </c>
      <c r="Y13" s="187">
        <f>IFERROR(X13/P13,"-")</f>
        <v>6652.1739130435</v>
      </c>
      <c r="Z13" s="187">
        <f>IFERROR(X13/V13,"-")</f>
        <v>76500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9</v>
      </c>
      <c r="BF13" s="113">
        <f>IF(P13=0,"",IF(BE13=0,"",(BE13/P13)))</f>
        <v>0.39130434782609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7</v>
      </c>
      <c r="BO13" s="120">
        <f>IF(P13=0,"",IF(BN13=0,"",(BN13/P13)))</f>
        <v>0.30434782608696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6</v>
      </c>
      <c r="BX13" s="127">
        <f>IF(P13=0,"",IF(BW13=0,"",(BW13/P13)))</f>
        <v>0.26086956521739</v>
      </c>
      <c r="BY13" s="128">
        <v>1</v>
      </c>
      <c r="BZ13" s="129">
        <f>IFERROR(BY13/BW13,"-")</f>
        <v>0.16666666666667</v>
      </c>
      <c r="CA13" s="130">
        <v>30000</v>
      </c>
      <c r="CB13" s="131">
        <f>IFERROR(CA13/BW13,"-")</f>
        <v>5000</v>
      </c>
      <c r="CC13" s="132"/>
      <c r="CD13" s="132"/>
      <c r="CE13" s="132">
        <v>1</v>
      </c>
      <c r="CF13" s="133">
        <v>1</v>
      </c>
      <c r="CG13" s="134">
        <f>IF(P13=0,"",IF(CF13=0,"",(CF13/P13)))</f>
        <v>0.043478260869565</v>
      </c>
      <c r="CH13" s="135">
        <v>1</v>
      </c>
      <c r="CI13" s="136">
        <f>IFERROR(CH13/CF13,"-")</f>
        <v>1</v>
      </c>
      <c r="CJ13" s="137">
        <v>123000</v>
      </c>
      <c r="CK13" s="138">
        <f>IFERROR(CJ13/CF13,"-")</f>
        <v>123000</v>
      </c>
      <c r="CL13" s="139"/>
      <c r="CM13" s="139"/>
      <c r="CN13" s="139">
        <v>1</v>
      </c>
      <c r="CO13" s="140">
        <v>2</v>
      </c>
      <c r="CP13" s="141">
        <v>153000</v>
      </c>
      <c r="CQ13" s="141">
        <v>123000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0.86792452830189</v>
      </c>
      <c r="B16" s="39"/>
      <c r="C16" s="39"/>
      <c r="D16" s="39"/>
      <c r="E16" s="39"/>
      <c r="F16" s="39"/>
      <c r="G16" s="40" t="s">
        <v>89</v>
      </c>
      <c r="H16" s="40"/>
      <c r="I16" s="40"/>
      <c r="J16" s="190">
        <f>SUM(J6:J15)</f>
        <v>265000</v>
      </c>
      <c r="K16" s="41">
        <f>SUM(K6:K15)</f>
        <v>0</v>
      </c>
      <c r="L16" s="41">
        <f>SUM(L6:L15)</f>
        <v>0</v>
      </c>
      <c r="M16" s="41">
        <f>SUM(M6:M15)</f>
        <v>270</v>
      </c>
      <c r="N16" s="41">
        <f>SUM(N6:N15)</f>
        <v>62</v>
      </c>
      <c r="O16" s="41">
        <f>SUM(O6:O15)</f>
        <v>0</v>
      </c>
      <c r="P16" s="41">
        <f>SUM(P6:P15)</f>
        <v>62</v>
      </c>
      <c r="Q16" s="42">
        <f>IFERROR(P16/M16,"-")</f>
        <v>0.22962962962963</v>
      </c>
      <c r="R16" s="78">
        <f>SUM(R6:R15)</f>
        <v>9</v>
      </c>
      <c r="S16" s="78">
        <f>SUM(S6:S15)</f>
        <v>9</v>
      </c>
      <c r="T16" s="42">
        <f>IFERROR(R16/P16,"-")</f>
        <v>0.14516129032258</v>
      </c>
      <c r="U16" s="184">
        <f>IFERROR(J16/P16,"-")</f>
        <v>4274.1935483871</v>
      </c>
      <c r="V16" s="44">
        <f>SUM(V6:V15)</f>
        <v>5</v>
      </c>
      <c r="W16" s="42">
        <f>IFERROR(V16/P16,"-")</f>
        <v>0.080645161290323</v>
      </c>
      <c r="X16" s="190">
        <f>SUM(X6:X15)</f>
        <v>230000</v>
      </c>
      <c r="Y16" s="190">
        <f>IFERROR(X16/P16,"-")</f>
        <v>3709.6774193548</v>
      </c>
      <c r="Z16" s="190">
        <f>IFERROR(X16/V16,"-")</f>
        <v>46000</v>
      </c>
      <c r="AA16" s="190">
        <f>X16-J16</f>
        <v>-35000</v>
      </c>
      <c r="AB16" s="47">
        <f>X16/J16</f>
        <v>0.86792452830189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3.08</v>
      </c>
      <c r="B6" s="203" t="s">
        <v>91</v>
      </c>
      <c r="C6" s="203" t="s">
        <v>92</v>
      </c>
      <c r="D6" s="203" t="s">
        <v>93</v>
      </c>
      <c r="E6" s="203" t="s">
        <v>94</v>
      </c>
      <c r="F6" s="203" t="s">
        <v>95</v>
      </c>
      <c r="G6" s="203" t="s">
        <v>96</v>
      </c>
      <c r="H6" s="90" t="s">
        <v>97</v>
      </c>
      <c r="I6" s="90" t="s">
        <v>87</v>
      </c>
      <c r="J6" s="188">
        <v>125000</v>
      </c>
      <c r="K6" s="81">
        <v>0</v>
      </c>
      <c r="L6" s="81">
        <v>0</v>
      </c>
      <c r="M6" s="81">
        <v>104</v>
      </c>
      <c r="N6" s="91">
        <v>37</v>
      </c>
      <c r="O6" s="92">
        <v>0</v>
      </c>
      <c r="P6" s="93">
        <f>N6+O6</f>
        <v>37</v>
      </c>
      <c r="Q6" s="82">
        <f>IFERROR(P6/M6,"-")</f>
        <v>0.35576923076923</v>
      </c>
      <c r="R6" s="81">
        <v>1</v>
      </c>
      <c r="S6" s="81">
        <v>14</v>
      </c>
      <c r="T6" s="82">
        <f>IFERROR(S6/(O6+P6),"-")</f>
        <v>0.37837837837838</v>
      </c>
      <c r="U6" s="182">
        <f>IFERROR(J6/SUM(P6:P7),"-")</f>
        <v>874.12587412587</v>
      </c>
      <c r="V6" s="84">
        <v>1</v>
      </c>
      <c r="W6" s="82">
        <f>IF(P6=0,"-",V6/P6)</f>
        <v>0.027027027027027</v>
      </c>
      <c r="X6" s="186">
        <v>346000</v>
      </c>
      <c r="Y6" s="187">
        <f>IFERROR(X6/P6,"-")</f>
        <v>9351.3513513514</v>
      </c>
      <c r="Z6" s="187">
        <f>IFERROR(X6/V6,"-")</f>
        <v>346000</v>
      </c>
      <c r="AA6" s="188">
        <f>SUM(X6:X7)-SUM(J6:J7)</f>
        <v>260000</v>
      </c>
      <c r="AB6" s="85">
        <f>SUM(X6:X7)/SUM(J6:J7)</f>
        <v>3.08</v>
      </c>
      <c r="AC6" s="79"/>
      <c r="AD6" s="94">
        <v>9</v>
      </c>
      <c r="AE6" s="95">
        <f>IF(P6=0,"",IF(AD6=0,"",(AD6/P6)))</f>
        <v>0.24324324324324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14</v>
      </c>
      <c r="AN6" s="101">
        <f>IF(P6=0,"",IF(AM6=0,"",(AM6/P6)))</f>
        <v>0.37837837837838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7</v>
      </c>
      <c r="AW6" s="107">
        <f>IF(P6=0,"",IF(AV6=0,"",(AV6/P6)))</f>
        <v>0.18918918918919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0.10810810810811</v>
      </c>
      <c r="BG6" s="112">
        <v>1</v>
      </c>
      <c r="BH6" s="114">
        <f>IFERROR(BG6/BE6,"-")</f>
        <v>0.25</v>
      </c>
      <c r="BI6" s="115">
        <v>346000</v>
      </c>
      <c r="BJ6" s="116">
        <f>IFERROR(BI6/BE6,"-")</f>
        <v>86500</v>
      </c>
      <c r="BK6" s="117"/>
      <c r="BL6" s="117"/>
      <c r="BM6" s="117">
        <v>1</v>
      </c>
      <c r="BN6" s="119">
        <v>3</v>
      </c>
      <c r="BO6" s="120">
        <f>IF(P6=0,"",IF(BN6=0,"",(BN6/P6)))</f>
        <v>0.081081081081081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346000</v>
      </c>
      <c r="CQ6" s="141">
        <v>346000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98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286</v>
      </c>
      <c r="N7" s="91">
        <v>106</v>
      </c>
      <c r="O7" s="92">
        <v>0</v>
      </c>
      <c r="P7" s="93">
        <f>N7+O7</f>
        <v>106</v>
      </c>
      <c r="Q7" s="82">
        <f>IFERROR(P7/M7,"-")</f>
        <v>0.37062937062937</v>
      </c>
      <c r="R7" s="81">
        <v>1</v>
      </c>
      <c r="S7" s="81">
        <v>35</v>
      </c>
      <c r="T7" s="82">
        <f>IFERROR(S7/(O7+P7),"-")</f>
        <v>0.33018867924528</v>
      </c>
      <c r="U7" s="182"/>
      <c r="V7" s="84">
        <v>2</v>
      </c>
      <c r="W7" s="82">
        <f>IF(P7=0,"-",V7/P7)</f>
        <v>0.018867924528302</v>
      </c>
      <c r="X7" s="186">
        <v>39000</v>
      </c>
      <c r="Y7" s="187">
        <f>IFERROR(X7/P7,"-")</f>
        <v>367.92452830189</v>
      </c>
      <c r="Z7" s="187">
        <f>IFERROR(X7/V7,"-")</f>
        <v>19500</v>
      </c>
      <c r="AA7" s="188"/>
      <c r="AB7" s="85"/>
      <c r="AC7" s="79"/>
      <c r="AD7" s="94">
        <v>4</v>
      </c>
      <c r="AE7" s="95">
        <f>IF(P7=0,"",IF(AD7=0,"",(AD7/P7)))</f>
        <v>0.037735849056604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30</v>
      </c>
      <c r="AN7" s="101">
        <f>IF(P7=0,"",IF(AM7=0,"",(AM7/P7)))</f>
        <v>0.28301886792453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17</v>
      </c>
      <c r="AW7" s="107">
        <f>IF(P7=0,"",IF(AV7=0,"",(AV7/P7)))</f>
        <v>0.16037735849057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20</v>
      </c>
      <c r="BF7" s="113">
        <f>IF(P7=0,"",IF(BE7=0,"",(BE7/P7)))</f>
        <v>0.18867924528302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22</v>
      </c>
      <c r="BO7" s="120">
        <f>IF(P7=0,"",IF(BN7=0,"",(BN7/P7)))</f>
        <v>0.20754716981132</v>
      </c>
      <c r="BP7" s="121">
        <v>3</v>
      </c>
      <c r="BQ7" s="122">
        <f>IFERROR(BP7/BN7,"-")</f>
        <v>0.13636363636364</v>
      </c>
      <c r="BR7" s="123">
        <v>54000</v>
      </c>
      <c r="BS7" s="124">
        <f>IFERROR(BR7/BN7,"-")</f>
        <v>2454.5454545455</v>
      </c>
      <c r="BT7" s="125">
        <v>1</v>
      </c>
      <c r="BU7" s="125"/>
      <c r="BV7" s="125">
        <v>2</v>
      </c>
      <c r="BW7" s="126">
        <v>11</v>
      </c>
      <c r="BX7" s="127">
        <f>IF(P7=0,"",IF(BW7=0,"",(BW7/P7)))</f>
        <v>0.10377358490566</v>
      </c>
      <c r="BY7" s="128">
        <v>1</v>
      </c>
      <c r="BZ7" s="129">
        <f>IFERROR(BY7/BW7,"-")</f>
        <v>0.090909090909091</v>
      </c>
      <c r="CA7" s="130">
        <v>83000</v>
      </c>
      <c r="CB7" s="131">
        <f>IFERROR(CA7/BW7,"-")</f>
        <v>7545.4545454545</v>
      </c>
      <c r="CC7" s="132"/>
      <c r="CD7" s="132"/>
      <c r="CE7" s="132">
        <v>1</v>
      </c>
      <c r="CF7" s="133">
        <v>2</v>
      </c>
      <c r="CG7" s="134">
        <f>IF(P7=0,"",IF(CF7=0,"",(CF7/P7)))</f>
        <v>0.018867924528302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39000</v>
      </c>
      <c r="CQ7" s="141">
        <v>83000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3.08</v>
      </c>
      <c r="B10" s="39"/>
      <c r="C10" s="39"/>
      <c r="D10" s="39"/>
      <c r="E10" s="39"/>
      <c r="F10" s="39"/>
      <c r="G10" s="40" t="s">
        <v>99</v>
      </c>
      <c r="H10" s="40"/>
      <c r="I10" s="40"/>
      <c r="J10" s="190">
        <f>SUM(J6:J9)</f>
        <v>125000</v>
      </c>
      <c r="K10" s="41">
        <f>SUM(K6:K9)</f>
        <v>0</v>
      </c>
      <c r="L10" s="41">
        <f>SUM(L6:L9)</f>
        <v>0</v>
      </c>
      <c r="M10" s="41">
        <f>SUM(M6:M9)</f>
        <v>390</v>
      </c>
      <c r="N10" s="41">
        <f>SUM(N6:N9)</f>
        <v>143</v>
      </c>
      <c r="O10" s="41">
        <f>SUM(O6:O9)</f>
        <v>0</v>
      </c>
      <c r="P10" s="41">
        <f>SUM(P6:P9)</f>
        <v>143</v>
      </c>
      <c r="Q10" s="42">
        <f>IFERROR(P10/M10,"-")</f>
        <v>0.36666666666667</v>
      </c>
      <c r="R10" s="78">
        <f>SUM(R6:R9)</f>
        <v>2</v>
      </c>
      <c r="S10" s="78">
        <f>SUM(S6:S9)</f>
        <v>49</v>
      </c>
      <c r="T10" s="42">
        <f>IFERROR(R10/P10,"-")</f>
        <v>0.013986013986014</v>
      </c>
      <c r="U10" s="184">
        <f>IFERROR(J10/P10,"-")</f>
        <v>874.12587412587</v>
      </c>
      <c r="V10" s="44">
        <f>SUM(V6:V9)</f>
        <v>3</v>
      </c>
      <c r="W10" s="42">
        <f>IFERROR(V10/P10,"-")</f>
        <v>0.020979020979021</v>
      </c>
      <c r="X10" s="190">
        <f>SUM(X6:X9)</f>
        <v>385000</v>
      </c>
      <c r="Y10" s="190">
        <f>IFERROR(X10/P10,"-")</f>
        <v>2692.3076923077</v>
      </c>
      <c r="Z10" s="190">
        <f>IFERROR(X10/V10,"-")</f>
        <v>128333.33333333</v>
      </c>
      <c r="AA10" s="190">
        <f>X10-J10</f>
        <v>260000</v>
      </c>
      <c r="AB10" s="47">
        <f>X10/J10</f>
        <v>3.08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