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<sst xmlns="http://schemas.openxmlformats.org/spreadsheetml/2006/main" uniqueCount="94">
  <si>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</si>
  <si>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</si>
  <si>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</si>
  <si>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</si>
  <si>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</si>
  <si>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</si>
  <si>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</si>
  <si>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</si>
  <si>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</si>
  <si>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</si>
  <si>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</si>
  <si>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</si>
  <si>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</si>
  <si>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</si>
  <si>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</si>
  <si>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</si>
  <si>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</si>
  <si>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</si>
  <si>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</si>
  <si>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</si>
  <si>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</si>
  <si>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</si>
  <si>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</si>
  <si>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</si>
  <si>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</si>
  <si>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</si>
  <si>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</si>
  <si>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</si>
  <si>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</si>
  <si>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</si>
  <si>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</si>
  <si>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</si>
  <si>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</si>
  <si>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</si>
  <si>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</si>
  <si>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</si>
  <si>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</si>
  <si>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</si>
  <si>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</si>
  <si>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</si>
  <si>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</si>
  <si>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</si>
  <si>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</si>
  <si>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</si>
  <si>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</si>
  <si>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</si>
  <si>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</si>
  <si>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</si>
  <si>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</si>
  <si>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</si>
  <si>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</si>
  <si>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</si>
  <si>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</si>
  <si>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</si>
  <si>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</si>
  <si>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</si>
  <si>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</si>
  <si>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</si>
  <si>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</si>
  <si>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</si>
  <si>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</si>
  <si>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smss2332</t>
  </si>
  <si>
    <t>いろいろ</t>
  </si>
  <si>
    <t>企画枠たかし漫画２赤</t>
  </si>
  <si>
    <t>空電</t>
  </si>
  <si>
    <t>実話カタログ企画</t>
  </si>
  <si>
    <t>企画枠</t>
  </si>
  <si>
    <t>5月01日(土)</t>
  </si>
  <si>
    <t>sms_a1074</t>
  </si>
  <si>
    <t>大洋図書</t>
  </si>
  <si>
    <t>1P記事_求む！中高年男性版_アイ(妃さん)</t>
  </si>
  <si>
    <t>i38</t>
  </si>
  <si>
    <t>金のEX DVD</t>
  </si>
  <si>
    <t>表4　4C1P</t>
  </si>
  <si>
    <t>5月18日(火)</t>
  </si>
  <si>
    <t>smss2333</t>
  </si>
  <si>
    <t>sms_a1075</t>
  </si>
  <si>
    <t>マイウェイ出版</t>
  </si>
  <si>
    <t>2P逆ナンインタビュー版_アイ(広瀬さん)</t>
  </si>
  <si>
    <t>DVD芸能MAX</t>
  </si>
  <si>
    <t>4C2P</t>
  </si>
  <si>
    <t>5月27日(木)</t>
  </si>
  <si>
    <t>smss2334</t>
  </si>
  <si>
    <t>雑誌 TOTAL</t>
  </si>
  <si>
    <t>●DVD 広告</t>
  </si>
  <si>
    <t>sms_a1073</t>
  </si>
  <si>
    <t>三和出版</t>
  </si>
  <si>
    <t>DVD漫画まさお</t>
  </si>
  <si>
    <t>A4判、ＣＶＳフル</t>
  </si>
  <si>
    <t>mv20i</t>
  </si>
  <si>
    <t>Mrs.DVD</t>
  </si>
  <si>
    <t>DVD袋表４C</t>
  </si>
  <si>
    <t>smss2331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</si>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</sst>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</v>
      </c>
      <c r="D6" s="195">
        <v>230000</v>
      </c>
      <c r="E6" s="81">
        <v>0</v>
      </c>
      <c r="F6" s="81">
        <v>0</v>
      </c>
      <c r="G6" s="81">
        <v>248</v>
      </c>
      <c r="H6" s="91">
        <v>62</v>
      </c>
      <c r="I6" s="92">
        <v>0</v>
      </c>
      <c r="J6" s="145">
        <f>H6+I6</f>
        <v>62</v>
      </c>
      <c r="K6" s="82">
        <f>IFERROR(J6/G6,"-")</f>
        <v>0.25</v>
      </c>
      <c r="L6" s="81">
        <v>1</v>
      </c>
      <c r="M6" s="81">
        <v>15</v>
      </c>
      <c r="N6" s="82">
        <f>IFERROR(L6/J6,"-")</f>
        <v>0.016129032258065</v>
      </c>
      <c r="O6" s="83">
        <f>IFERROR(D6/J6,"-")</f>
        <v>3709.6774193548</v>
      </c>
      <c r="P6" s="84">
        <v>8</v>
      </c>
      <c r="Q6" s="82">
        <f>IFERROR(P6/J6,"-")</f>
        <v>0.12903225806452</v>
      </c>
      <c r="R6" s="200">
        <v>685000</v>
      </c>
      <c r="S6" s="201">
        <f>IFERROR(R6/J6,"-")</f>
        <v>11048.387096774</v>
      </c>
      <c r="T6" s="201">
        <f>IFERROR(R6/P6,"-")</f>
        <v>85625</v>
      </c>
      <c r="U6" s="195">
        <f>IFERROR(R6-D6,"-")</f>
        <v>455000</v>
      </c>
      <c r="V6" s="85">
        <f>R6/D6</f>
        <v>2.9782608695652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0</v>
      </c>
      <c r="F7" s="81">
        <v>0</v>
      </c>
      <c r="G7" s="81">
        <v>314</v>
      </c>
      <c r="H7" s="91">
        <v>123</v>
      </c>
      <c r="I7" s="92">
        <v>1</v>
      </c>
      <c r="J7" s="145">
        <f>H7+I7</f>
        <v>124</v>
      </c>
      <c r="K7" s="82">
        <f>IFERROR(J7/G7,"-")</f>
        <v>0.39490445859873</v>
      </c>
      <c r="L7" s="81">
        <v>9</v>
      </c>
      <c r="M7" s="81">
        <v>35</v>
      </c>
      <c r="N7" s="82">
        <f>IFERROR(L7/J7,"-")</f>
        <v>0.07258064516129</v>
      </c>
      <c r="O7" s="83">
        <f>IFERROR(D7/J7,"-")</f>
        <v>1008.064516129</v>
      </c>
      <c r="P7" s="84">
        <v>9</v>
      </c>
      <c r="Q7" s="82">
        <f>IFERROR(P7/J7,"-")</f>
        <v>0.07258064516129</v>
      </c>
      <c r="R7" s="200">
        <v>719000</v>
      </c>
      <c r="S7" s="201">
        <f>IFERROR(R7/J7,"-")</f>
        <v>5798.3870967742</v>
      </c>
      <c r="T7" s="201">
        <f>IFERROR(R7/P7,"-")</f>
        <v>79888.888888889</v>
      </c>
      <c r="U7" s="195">
        <f>IFERROR(R7-D7,"-")</f>
        <v>594000</v>
      </c>
      <c r="V7" s="85">
        <f>R7/D7</f>
        <v>5.752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355000</v>
      </c>
      <c r="E10" s="41">
        <f>SUM(E6:E8)</f>
        <v>0</v>
      </c>
      <c r="F10" s="41">
        <f>SUM(F6:F8)</f>
        <v>0</v>
      </c>
      <c r="G10" s="41">
        <f>SUM(G6:G8)</f>
        <v>562</v>
      </c>
      <c r="H10" s="41">
        <f>SUM(H6:H8)</f>
        <v>185</v>
      </c>
      <c r="I10" s="41">
        <f>SUM(I6:I8)</f>
        <v>1</v>
      </c>
      <c r="J10" s="41">
        <f>SUM(J6:J8)</f>
        <v>186</v>
      </c>
      <c r="K10" s="42">
        <f>IFERROR(J10/G10,"-")</f>
        <v>0.33096085409253</v>
      </c>
      <c r="L10" s="78">
        <f>SUM(L6:L8)</f>
        <v>10</v>
      </c>
      <c r="M10" s="78">
        <f>SUM(M6:M8)</f>
        <v>50</v>
      </c>
      <c r="N10" s="42">
        <f>IFERROR(L10/J10,"-")</f>
        <v>0.053763440860215</v>
      </c>
      <c r="O10" s="43">
        <f>IFERROR(D10/J10,"-")</f>
        <v>1908.6021505376</v>
      </c>
      <c r="P10" s="44">
        <f>SUM(P6:P8)</f>
        <v>17</v>
      </c>
      <c r="Q10" s="42">
        <f>IFERROR(P10/J10,"-")</f>
        <v>0.091397849462366</v>
      </c>
      <c r="R10" s="45">
        <f>SUM(R6:R8)</f>
        <v>1404000</v>
      </c>
      <c r="S10" s="45">
        <f>IFERROR(R10/J10,"-")</f>
        <v>7548.3870967742</v>
      </c>
      <c r="T10" s="45">
        <f>IFERROR(R10/P10,"-")</f>
        <v>82588.235294118</v>
      </c>
      <c r="U10" s="46">
        <f>SUM(U6:U8)</f>
        <v>1049000</v>
      </c>
      <c r="V10" s="47">
        <f>IFERROR(R10/D10,"-")</f>
        <v>3.9549295774648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1.1833333333333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60000</v>
      </c>
      <c r="K6" s="81">
        <v>0</v>
      </c>
      <c r="L6" s="81">
        <v>0</v>
      </c>
      <c r="M6" s="81">
        <v>141</v>
      </c>
      <c r="N6" s="91">
        <v>35</v>
      </c>
      <c r="O6" s="92">
        <v>0</v>
      </c>
      <c r="P6" s="93">
        <f>N6+O6</f>
        <v>35</v>
      </c>
      <c r="Q6" s="82">
        <f>IFERROR(P6/M6,"-")</f>
        <v>0.24822695035461</v>
      </c>
      <c r="R6" s="81">
        <v>0</v>
      </c>
      <c r="S6" s="81">
        <v>6</v>
      </c>
      <c r="T6" s="82">
        <f>IFERROR(S6/(O6+P6),"-")</f>
        <v>0.17142857142857</v>
      </c>
      <c r="U6" s="182">
        <f>IFERROR(J6/SUM(P6:P6),"-")</f>
        <v>1714.2857142857</v>
      </c>
      <c r="V6" s="84">
        <v>4</v>
      </c>
      <c r="W6" s="82">
        <f>IF(P6=0,"-",V6/P6)</f>
        <v>0.11428571428571</v>
      </c>
      <c r="X6" s="186">
        <v>71000</v>
      </c>
      <c r="Y6" s="187">
        <f>IFERROR(X6/P6,"-")</f>
        <v>2028.5714285714</v>
      </c>
      <c r="Z6" s="187">
        <f>IFERROR(X6/V6,"-")</f>
        <v>17750</v>
      </c>
      <c r="AA6" s="188">
        <f>SUM(X6:X6)-SUM(J6:J6)</f>
        <v>11000</v>
      </c>
      <c r="AB6" s="85">
        <f>SUM(X6:X6)/SUM(J6:J6)</f>
        <v>1.1833333333333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0.11428571428571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10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0.2</v>
      </c>
      <c r="BP6" s="121">
        <v>1</v>
      </c>
      <c r="BQ6" s="122">
        <f>IFERROR(BP6/BN6,"-")</f>
        <v>0.14285714285714</v>
      </c>
      <c r="BR6" s="123">
        <v>11000</v>
      </c>
      <c r="BS6" s="124">
        <f>IFERROR(BR6/BN6,"-")</f>
        <v>1571.4285714286</v>
      </c>
      <c r="BT6" s="125"/>
      <c r="BU6" s="125"/>
      <c r="BV6" s="125">
        <v>1</v>
      </c>
      <c r="BW6" s="126">
        <v>12</v>
      </c>
      <c r="BX6" s="127">
        <f>IF(P6=0,"",IF(BW6=0,"",(BW6/P6)))</f>
        <v>0.34285714285714</v>
      </c>
      <c r="BY6" s="128">
        <v>5</v>
      </c>
      <c r="BZ6" s="129">
        <f>IFERROR(BY6/BW6,"-")</f>
        <v>0.41666666666667</v>
      </c>
      <c r="CA6" s="130">
        <v>116000</v>
      </c>
      <c r="CB6" s="131">
        <f>IFERROR(CA6/BW6,"-")</f>
        <v>9666.6666666667</v>
      </c>
      <c r="CC6" s="132">
        <v>1</v>
      </c>
      <c r="CD6" s="132"/>
      <c r="CE6" s="132">
        <v>4</v>
      </c>
      <c r="CF6" s="133">
        <v>2</v>
      </c>
      <c r="CG6" s="134">
        <f>IF(P6=0,"",IF(CF6=0,"",(CF6/P6)))</f>
        <v>0.057142857142857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71000</v>
      </c>
      <c r="CQ6" s="141">
        <v>44000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7.0352941176471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74</v>
      </c>
      <c r="J7" s="188">
        <v>85000</v>
      </c>
      <c r="K7" s="81">
        <v>0</v>
      </c>
      <c r="L7" s="81">
        <v>0</v>
      </c>
      <c r="M7" s="81">
        <v>53</v>
      </c>
      <c r="N7" s="91">
        <v>9</v>
      </c>
      <c r="O7" s="92">
        <v>0</v>
      </c>
      <c r="P7" s="93">
        <f>N7+O7</f>
        <v>9</v>
      </c>
      <c r="Q7" s="82">
        <f>IFERROR(P7/M7,"-")</f>
        <v>0.16981132075472</v>
      </c>
      <c r="R7" s="81">
        <v>0</v>
      </c>
      <c r="S7" s="81">
        <v>2</v>
      </c>
      <c r="T7" s="82">
        <f>IFERROR(S7/(O7+P7),"-")</f>
        <v>0.22222222222222</v>
      </c>
      <c r="U7" s="182">
        <f>IFERROR(J7/SUM(P7:P8),"-")</f>
        <v>4047.619047619</v>
      </c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>
        <f>SUM(X7:X8)-SUM(J7:J8)</f>
        <v>513000</v>
      </c>
      <c r="AB7" s="85">
        <f>SUM(X7:X8)/SUM(J7:J8)</f>
        <v>7.0352941176471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0.11111111111111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0.11111111111111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75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41</v>
      </c>
      <c r="N8" s="91">
        <v>12</v>
      </c>
      <c r="O8" s="92">
        <v>0</v>
      </c>
      <c r="P8" s="93">
        <f>N8+O8</f>
        <v>12</v>
      </c>
      <c r="Q8" s="82">
        <f>IFERROR(P8/M8,"-")</f>
        <v>0.29268292682927</v>
      </c>
      <c r="R8" s="81">
        <v>1</v>
      </c>
      <c r="S8" s="81">
        <v>6</v>
      </c>
      <c r="T8" s="82">
        <f>IFERROR(S8/(O8+P8),"-")</f>
        <v>0.5</v>
      </c>
      <c r="U8" s="182"/>
      <c r="V8" s="84">
        <v>3</v>
      </c>
      <c r="W8" s="82">
        <f>IF(P8=0,"-",V8/P8)</f>
        <v>0.25</v>
      </c>
      <c r="X8" s="186">
        <v>598000</v>
      </c>
      <c r="Y8" s="187">
        <f>IFERROR(X8/P8,"-")</f>
        <v>49833.333333333</v>
      </c>
      <c r="Z8" s="187">
        <f>IFERROR(X8/V8,"-")</f>
        <v>199333.33333333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0.083333333333333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0.33333333333333</v>
      </c>
      <c r="BG8" s="112">
        <v>2</v>
      </c>
      <c r="BH8" s="114">
        <f>IFERROR(BG8/BE8,"-")</f>
        <v>0.5</v>
      </c>
      <c r="BI8" s="115">
        <v>36000</v>
      </c>
      <c r="BJ8" s="116">
        <f>IFERROR(BI8/BE8,"-")</f>
        <v>9000</v>
      </c>
      <c r="BK8" s="117"/>
      <c r="BL8" s="117"/>
      <c r="BM8" s="117">
        <v>2</v>
      </c>
      <c r="BN8" s="119">
        <v>2</v>
      </c>
      <c r="BO8" s="120">
        <f>IF(P8=0,"",IF(BN8=0,"",(BN8/P8)))</f>
        <v>0.16666666666667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5</v>
      </c>
      <c r="BX8" s="127">
        <f>IF(P8=0,"",IF(BW8=0,"",(BW8/P8)))</f>
        <v>0.41666666666667</v>
      </c>
      <c r="BY8" s="128">
        <v>3</v>
      </c>
      <c r="BZ8" s="129">
        <f>IFERROR(BY8/BW8,"-")</f>
        <v>0.6</v>
      </c>
      <c r="CA8" s="130">
        <v>583000</v>
      </c>
      <c r="CB8" s="131">
        <f>IFERROR(CA8/BW8,"-")</f>
        <v>116600</v>
      </c>
      <c r="CC8" s="132"/>
      <c r="CD8" s="132"/>
      <c r="CE8" s="132">
        <v>3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598000</v>
      </c>
      <c r="CQ8" s="141">
        <v>462000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>
        <f>AB9</f>
        <v>0.18823529411765</v>
      </c>
      <c r="B9" s="203" t="s">
        <v>76</v>
      </c>
      <c r="C9" s="203" t="s">
        <v>77</v>
      </c>
      <c r="D9" s="203" t="s">
        <v>78</v>
      </c>
      <c r="E9" s="203"/>
      <c r="F9" s="203" t="s">
        <v>71</v>
      </c>
      <c r="G9" s="203" t="s">
        <v>79</v>
      </c>
      <c r="H9" s="90" t="s">
        <v>80</v>
      </c>
      <c r="I9" s="90" t="s">
        <v>81</v>
      </c>
      <c r="J9" s="188">
        <v>85000</v>
      </c>
      <c r="K9" s="81">
        <v>0</v>
      </c>
      <c r="L9" s="81">
        <v>0</v>
      </c>
      <c r="M9" s="81">
        <v>9</v>
      </c>
      <c r="N9" s="91">
        <v>4</v>
      </c>
      <c r="O9" s="92">
        <v>0</v>
      </c>
      <c r="P9" s="93">
        <f>N9+O9</f>
        <v>4</v>
      </c>
      <c r="Q9" s="82">
        <f>IFERROR(P9/M9,"-")</f>
        <v>0.44444444444444</v>
      </c>
      <c r="R9" s="81">
        <v>0</v>
      </c>
      <c r="S9" s="81">
        <v>1</v>
      </c>
      <c r="T9" s="82">
        <f>IFERROR(S9/(O9+P9),"-")</f>
        <v>0.25</v>
      </c>
      <c r="U9" s="182">
        <f>IFERROR(J9/SUM(P9:P10),"-")</f>
        <v>14166.666666667</v>
      </c>
      <c r="V9" s="84">
        <v>1</v>
      </c>
      <c r="W9" s="82">
        <f>IF(P9=0,"-",V9/P9)</f>
        <v>0.25</v>
      </c>
      <c r="X9" s="186">
        <v>3000</v>
      </c>
      <c r="Y9" s="187">
        <f>IFERROR(X9/P9,"-")</f>
        <v>750</v>
      </c>
      <c r="Z9" s="187">
        <f>IFERROR(X9/V9,"-")</f>
        <v>3000</v>
      </c>
      <c r="AA9" s="188">
        <f>SUM(X9:X10)-SUM(J9:J10)</f>
        <v>-69000</v>
      </c>
      <c r="AB9" s="85">
        <f>SUM(X9:X10)/SUM(J9:J10)</f>
        <v>0.18823529411765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0.5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1500</v>
      </c>
      <c r="AS9" s="105">
        <v>1</v>
      </c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82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4</v>
      </c>
      <c r="N10" s="91">
        <v>2</v>
      </c>
      <c r="O10" s="92">
        <v>0</v>
      </c>
      <c r="P10" s="93">
        <f>N10+O10</f>
        <v>2</v>
      </c>
      <c r="Q10" s="82">
        <f>IFERROR(P10/M10,"-")</f>
        <v>0.5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13000</v>
      </c>
      <c r="Y10" s="187">
        <f>IFERROR(X10/P10,"-")</f>
        <v>6500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1</v>
      </c>
      <c r="BG10" s="112">
        <v>1</v>
      </c>
      <c r="BH10" s="114">
        <f>IFERROR(BG10/BE10,"-")</f>
        <v>0.5</v>
      </c>
      <c r="BI10" s="115">
        <v>13000</v>
      </c>
      <c r="BJ10" s="116">
        <f>IFERROR(BI10/BE10,"-")</f>
        <v>6500</v>
      </c>
      <c r="BK10" s="117"/>
      <c r="BL10" s="117"/>
      <c r="BM10" s="117">
        <v>1</v>
      </c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13000</v>
      </c>
      <c r="CQ10" s="141">
        <v>13000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30"/>
      <c r="B11" s="87"/>
      <c r="C11" s="88"/>
      <c r="D11" s="88"/>
      <c r="E11" s="88"/>
      <c r="F11" s="89"/>
      <c r="G11" s="90"/>
      <c r="H11" s="90"/>
      <c r="I11" s="90"/>
      <c r="J11" s="192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59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30"/>
      <c r="B12" s="37"/>
      <c r="C12" s="21"/>
      <c r="D12" s="21"/>
      <c r="E12" s="21"/>
      <c r="F12" s="22"/>
      <c r="G12" s="36"/>
      <c r="H12" s="36"/>
      <c r="I12" s="75"/>
      <c r="J12" s="193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61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19">
        <f>AB13</f>
        <v>2.9782608695652</v>
      </c>
      <c r="B13" s="39"/>
      <c r="C13" s="39"/>
      <c r="D13" s="39"/>
      <c r="E13" s="39"/>
      <c r="F13" s="39"/>
      <c r="G13" s="40" t="s">
        <v>83</v>
      </c>
      <c r="H13" s="40"/>
      <c r="I13" s="40"/>
      <c r="J13" s="190">
        <f>SUM(J6:J12)</f>
        <v>230000</v>
      </c>
      <c r="K13" s="41">
        <f>SUM(K6:K12)</f>
        <v>0</v>
      </c>
      <c r="L13" s="41">
        <f>SUM(L6:L12)</f>
        <v>0</v>
      </c>
      <c r="M13" s="41">
        <f>SUM(M6:M12)</f>
        <v>248</v>
      </c>
      <c r="N13" s="41">
        <f>SUM(N6:N12)</f>
        <v>62</v>
      </c>
      <c r="O13" s="41">
        <f>SUM(O6:O12)</f>
        <v>0</v>
      </c>
      <c r="P13" s="41">
        <f>SUM(P6:P12)</f>
        <v>62</v>
      </c>
      <c r="Q13" s="42">
        <f>IFERROR(P13/M13,"-")</f>
        <v>0.25</v>
      </c>
      <c r="R13" s="78">
        <f>SUM(R6:R12)</f>
        <v>1</v>
      </c>
      <c r="S13" s="78">
        <f>SUM(S6:S12)</f>
        <v>15</v>
      </c>
      <c r="T13" s="42">
        <f>IFERROR(R13/P13,"-")</f>
        <v>0.016129032258065</v>
      </c>
      <c r="U13" s="184">
        <f>IFERROR(J13/P13,"-")</f>
        <v>3709.6774193548</v>
      </c>
      <c r="V13" s="44">
        <f>SUM(V6:V12)</f>
        <v>8</v>
      </c>
      <c r="W13" s="42">
        <f>IFERROR(V13/P13,"-")</f>
        <v>0.12903225806452</v>
      </c>
      <c r="X13" s="190">
        <f>SUM(X6:X12)</f>
        <v>685000</v>
      </c>
      <c r="Y13" s="190">
        <f>IFERROR(X13/P13,"-")</f>
        <v>11048.387096774</v>
      </c>
      <c r="Z13" s="190">
        <f>IFERROR(X13/V13,"-")</f>
        <v>85625</v>
      </c>
      <c r="AA13" s="190">
        <f>X13-J13</f>
        <v>455000</v>
      </c>
      <c r="AB13" s="47">
        <f>X13/J13</f>
        <v>2.9782608695652</v>
      </c>
      <c r="AC13" s="60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5.752</v>
      </c>
      <c r="B6" s="203" t="s">
        <v>85</v>
      </c>
      <c r="C6" s="203" t="s">
        <v>86</v>
      </c>
      <c r="D6" s="203" t="s">
        <v>87</v>
      </c>
      <c r="E6" s="203" t="s">
        <v>88</v>
      </c>
      <c r="F6" s="203" t="s">
        <v>89</v>
      </c>
      <c r="G6" s="203" t="s">
        <v>90</v>
      </c>
      <c r="H6" s="90" t="s">
        <v>91</v>
      </c>
      <c r="I6" s="90" t="s">
        <v>74</v>
      </c>
      <c r="J6" s="188">
        <v>125000</v>
      </c>
      <c r="K6" s="81">
        <v>0</v>
      </c>
      <c r="L6" s="81">
        <v>0</v>
      </c>
      <c r="M6" s="81">
        <v>126</v>
      </c>
      <c r="N6" s="91">
        <v>32</v>
      </c>
      <c r="O6" s="92">
        <v>0</v>
      </c>
      <c r="P6" s="93">
        <f>N6+O6</f>
        <v>32</v>
      </c>
      <c r="Q6" s="82">
        <f>IFERROR(P6/M6,"-")</f>
        <v>0.25396825396825</v>
      </c>
      <c r="R6" s="81">
        <v>0</v>
      </c>
      <c r="S6" s="81">
        <v>14</v>
      </c>
      <c r="T6" s="82">
        <f>IFERROR(S6/(O6+P6),"-")</f>
        <v>0.4375</v>
      </c>
      <c r="U6" s="182">
        <f>IFERROR(J6/SUM(P6:P7),"-")</f>
        <v>1008.064516129</v>
      </c>
      <c r="V6" s="84">
        <v>3</v>
      </c>
      <c r="W6" s="82">
        <f>IF(P6=0,"-",V6/P6)</f>
        <v>0.09375</v>
      </c>
      <c r="X6" s="186">
        <v>9000</v>
      </c>
      <c r="Y6" s="187">
        <f>IFERROR(X6/P6,"-")</f>
        <v>281.25</v>
      </c>
      <c r="Z6" s="187">
        <f>IFERROR(X6/V6,"-")</f>
        <v>3000</v>
      </c>
      <c r="AA6" s="188">
        <f>SUM(X6:X7)-SUM(J6:J7)</f>
        <v>594000</v>
      </c>
      <c r="AB6" s="85">
        <f>SUM(X6:X7)/SUM(J6:J7)</f>
        <v>5.752</v>
      </c>
      <c r="AC6" s="79"/>
      <c r="AD6" s="94">
        <v>2</v>
      </c>
      <c r="AE6" s="95">
        <f>IF(P6=0,"",IF(AD6=0,"",(AD6/P6)))</f>
        <v>0.0625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6</v>
      </c>
      <c r="AN6" s="101">
        <f>IF(P6=0,"",IF(AM6=0,"",(AM6/P6)))</f>
        <v>0.1875</v>
      </c>
      <c r="AO6" s="100">
        <v>2</v>
      </c>
      <c r="AP6" s="102">
        <f>IFERROR(AP6/AM6,"-")</f>
        <v>0</v>
      </c>
      <c r="AQ6" s="103">
        <v>12000</v>
      </c>
      <c r="AR6" s="104">
        <f>IFERROR(AQ6/AM6,"-")</f>
        <v>2000</v>
      </c>
      <c r="AS6" s="105">
        <v>1</v>
      </c>
      <c r="AT6" s="105"/>
      <c r="AU6" s="105">
        <v>1</v>
      </c>
      <c r="AV6" s="106">
        <v>4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0.28125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0.28125</v>
      </c>
      <c r="BP6" s="121">
        <v>1</v>
      </c>
      <c r="BQ6" s="122">
        <f>IFERROR(BP6/BN6,"-")</f>
        <v>0.11111111111111</v>
      </c>
      <c r="BR6" s="123">
        <v>63000</v>
      </c>
      <c r="BS6" s="124">
        <f>IFERROR(BR6/BN6,"-")</f>
        <v>7000</v>
      </c>
      <c r="BT6" s="125"/>
      <c r="BU6" s="125"/>
      <c r="BV6" s="125">
        <v>1</v>
      </c>
      <c r="BW6" s="126">
        <v>2</v>
      </c>
      <c r="BX6" s="127">
        <f>IF(P6=0,"",IF(BW6=0,"",(BW6/P6)))</f>
        <v>0.0625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9000</v>
      </c>
      <c r="CQ6" s="141">
        <v>63000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92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188</v>
      </c>
      <c r="N7" s="91">
        <v>91</v>
      </c>
      <c r="O7" s="92">
        <v>1</v>
      </c>
      <c r="P7" s="93">
        <f>N7+O7</f>
        <v>92</v>
      </c>
      <c r="Q7" s="82">
        <f>IFERROR(P7/M7,"-")</f>
        <v>0.48936170212766</v>
      </c>
      <c r="R7" s="81">
        <v>9</v>
      </c>
      <c r="S7" s="81">
        <v>21</v>
      </c>
      <c r="T7" s="82">
        <f>IFERROR(S7/(O7+P7),"-")</f>
        <v>0.2258064516129</v>
      </c>
      <c r="U7" s="182"/>
      <c r="V7" s="84">
        <v>6</v>
      </c>
      <c r="W7" s="82">
        <f>IF(P7=0,"-",V7/P7)</f>
        <v>0.065217391304348</v>
      </c>
      <c r="X7" s="186">
        <v>710000</v>
      </c>
      <c r="Y7" s="187">
        <f>IFERROR(X7/P7,"-")</f>
        <v>7717.3913043478</v>
      </c>
      <c r="Z7" s="187">
        <f>IFERROR(X7/V7,"-")</f>
        <v>118333.33333333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9</v>
      </c>
      <c r="AN7" s="101">
        <f>IF(P7=0,"",IF(AM7=0,"",(AM7/P7)))</f>
        <v>0.097826086956522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10</v>
      </c>
      <c r="AW7" s="107">
        <f>IF(P7=0,"",IF(AV7=0,"",(AV7/P7)))</f>
        <v>0.10869565217391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19</v>
      </c>
      <c r="BF7" s="113">
        <f>IF(P7=0,"",IF(BE7=0,"",(BE7/P7)))</f>
        <v>0.20652173913043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28</v>
      </c>
      <c r="BO7" s="120">
        <f>IF(P7=0,"",IF(BN7=0,"",(BN7/P7)))</f>
        <v>0.30434782608696</v>
      </c>
      <c r="BP7" s="121">
        <v>4</v>
      </c>
      <c r="BQ7" s="122">
        <f>IFERROR(BP7/BN7,"-")</f>
        <v>0.14285714285714</v>
      </c>
      <c r="BR7" s="123">
        <v>230000</v>
      </c>
      <c r="BS7" s="124">
        <f>IFERROR(BR7/BN7,"-")</f>
        <v>8214.2857142857</v>
      </c>
      <c r="BT7" s="125">
        <v>1</v>
      </c>
      <c r="BU7" s="125">
        <v>1</v>
      </c>
      <c r="BV7" s="125">
        <v>2</v>
      </c>
      <c r="BW7" s="126">
        <v>19</v>
      </c>
      <c r="BX7" s="127">
        <f>IF(P7=0,"",IF(BW7=0,"",(BW7/P7)))</f>
        <v>0.20652173913043</v>
      </c>
      <c r="BY7" s="128">
        <v>2</v>
      </c>
      <c r="BZ7" s="129">
        <f>IFERROR(BY7/BW7,"-")</f>
        <v>0.10526315789474</v>
      </c>
      <c r="CA7" s="130">
        <v>305000</v>
      </c>
      <c r="CB7" s="131">
        <f>IFERROR(CA7/BW7,"-")</f>
        <v>16052.631578947</v>
      </c>
      <c r="CC7" s="132"/>
      <c r="CD7" s="132"/>
      <c r="CE7" s="132">
        <v>2</v>
      </c>
      <c r="CF7" s="133">
        <v>7</v>
      </c>
      <c r="CG7" s="134">
        <f>IF(P7=0,"",IF(CF7=0,"",(CF7/P7)))</f>
        <v>0.076086956521739</v>
      </c>
      <c r="CH7" s="135">
        <v>1</v>
      </c>
      <c r="CI7" s="136">
        <f>IFERROR(CH7/CF7,"-")</f>
        <v>0.14285714285714</v>
      </c>
      <c r="CJ7" s="137">
        <v>178000</v>
      </c>
      <c r="CK7" s="138">
        <f>IFERROR(CJ7/CF7,"-")</f>
        <v>25428.571428571</v>
      </c>
      <c r="CL7" s="139"/>
      <c r="CM7" s="139"/>
      <c r="CN7" s="139">
        <v>1</v>
      </c>
      <c r="CO7" s="140">
        <v>6</v>
      </c>
      <c r="CP7" s="141">
        <v>710000</v>
      </c>
      <c r="CQ7" s="141">
        <v>275000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5.752</v>
      </c>
      <c r="B10" s="39"/>
      <c r="C10" s="39"/>
      <c r="D10" s="39"/>
      <c r="E10" s="39"/>
      <c r="F10" s="39"/>
      <c r="G10" s="40" t="s">
        <v>93</v>
      </c>
      <c r="H10" s="40"/>
      <c r="I10" s="40"/>
      <c r="J10" s="190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314</v>
      </c>
      <c r="N10" s="41">
        <f>SUM(N6:N9)</f>
        <v>123</v>
      </c>
      <c r="O10" s="41">
        <f>SUM(O6:O9)</f>
        <v>1</v>
      </c>
      <c r="P10" s="41">
        <f>SUM(P6:P9)</f>
        <v>124</v>
      </c>
      <c r="Q10" s="42">
        <f>IFERROR(P10/M10,"-")</f>
        <v>0.39490445859873</v>
      </c>
      <c r="R10" s="78">
        <f>SUM(R6:R9)</f>
        <v>9</v>
      </c>
      <c r="S10" s="78">
        <f>SUM(S6:S9)</f>
        <v>35</v>
      </c>
      <c r="T10" s="42">
        <f>IFERROR(R10/P10,"-")</f>
        <v>0.07258064516129</v>
      </c>
      <c r="U10" s="184">
        <f>IFERROR(J10/P10,"-")</f>
        <v>1008.064516129</v>
      </c>
      <c r="V10" s="44">
        <f>SUM(V6:V9)</f>
        <v>9</v>
      </c>
      <c r="W10" s="42">
        <f>IFERROR(V10/P10,"-")</f>
        <v>0.07258064516129</v>
      </c>
      <c r="X10" s="190">
        <f>SUM(X6:X9)</f>
        <v>719000</v>
      </c>
      <c r="Y10" s="190">
        <f>IFERROR(X10/P10,"-")</f>
        <v>5798.3870967742</v>
      </c>
      <c r="Z10" s="190">
        <f>IFERROR(X10/V10,"-")</f>
        <v>79888.888888889</v>
      </c>
      <c r="AA10" s="190">
        <f>X10-J10</f>
        <v>594000</v>
      </c>
      <c r="AB10" s="47">
        <f>X10/J10</f>
        <v>5.752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