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<sst xmlns="http://schemas.openxmlformats.org/spreadsheetml/2006/main" uniqueCount="108">
  <si>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</si>
  <si>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</si>
  <si>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</si>
  <si>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</si>
  <si>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</si>
  <si>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</si>
  <si>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</si>
  <si>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</si>
  <si>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</si>
  <si>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</si>
  <si>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</si>
  <si>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</si>
  <si>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</si>
  <si>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</si>
  <si>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</si>
  <si>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</si>
  <si>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</si>
  <si>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</si>
  <si>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</si>
  <si>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</si>
  <si>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</si>
  <si>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</si>
  <si>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</si>
  <si>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</si>
  <si>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</si>
  <si>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</si>
  <si>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</si>
  <si>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</si>
  <si>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</si>
  <si>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</si>
  <si>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</si>
  <si>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</si>
  <si>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</si>
  <si>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</si>
  <si>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</si>
  <si>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</si>
  <si>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</si>
  <si>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</si>
  <si>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</si>
  <si>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</si>
  <si>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</si>
  <si>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</si>
  <si>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</si>
  <si>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</si>
  <si>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</si>
  <si>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</si>
  <si>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</si>
  <si>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</si>
  <si>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</si>
  <si>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</si>
  <si>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</si>
  <si>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</si>
  <si>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</si>
  <si>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</si>
  <si>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</si>
  <si>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</si>
  <si>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</si>
  <si>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</si>
  <si>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</si>
  <si>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</si>
  <si>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</si>
  <si>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smss2302</t>
  </si>
  <si>
    <t>いろいろ</t>
  </si>
  <si>
    <t>企画枠ラーメン信夫</t>
  </si>
  <si>
    <t>空電</t>
  </si>
  <si>
    <t>実話カタログ企画</t>
  </si>
  <si>
    <t>企画枠</t>
  </si>
  <si>
    <t>3月01日(月)</t>
  </si>
  <si>
    <t>sms_a1065</t>
  </si>
  <si>
    <t>コアマガジン</t>
  </si>
  <si>
    <t>5P_着エロ画像メイン(妃ひかり)</t>
  </si>
  <si>
    <t>i38</t>
  </si>
  <si>
    <t>実話BUNKA超タブー</t>
  </si>
  <si>
    <t>1C5P</t>
  </si>
  <si>
    <t>3月02日(火)</t>
  </si>
  <si>
    <t>smss2303</t>
  </si>
  <si>
    <t>sms_a1066</t>
  </si>
  <si>
    <t>大洋図書</t>
  </si>
  <si>
    <t>5P風俗(妃さん)</t>
  </si>
  <si>
    <t>ナックルズ極ベスト</t>
  </si>
  <si>
    <t>3月15日(月)</t>
  </si>
  <si>
    <t>smss2304</t>
  </si>
  <si>
    <t>sms_a1067</t>
  </si>
  <si>
    <t>2P_対談風原稿_アイ</t>
  </si>
  <si>
    <t>別冊ラヴァーズ</t>
  </si>
  <si>
    <t>1C2P</t>
  </si>
  <si>
    <t>3月22日(月)</t>
  </si>
  <si>
    <t>smss2305</t>
  </si>
  <si>
    <t>雑誌 TOTAL</t>
  </si>
  <si>
    <t>●DVD 広告</t>
  </si>
  <si>
    <t>sms_a1063</t>
  </si>
  <si>
    <t>若生出版</t>
  </si>
  <si>
    <t>DVD4コマ</t>
  </si>
  <si>
    <t>A4判、書店売</t>
  </si>
  <si>
    <t>mv20i</t>
  </si>
  <si>
    <t>絶対美人secret</t>
  </si>
  <si>
    <t>DVD袋表4C＋コンテンツ枠</t>
  </si>
  <si>
    <t>3月11日(木)</t>
  </si>
  <si>
    <t>smss2300</t>
  </si>
  <si>
    <t>sms_a1064</t>
  </si>
  <si>
    <t>三和出版</t>
  </si>
  <si>
    <t>DVD漫画まさお</t>
  </si>
  <si>
    <t>A4変形判、ＣＶＳフル、860円、4c56P+1c32P</t>
  </si>
  <si>
    <t>MEN'S DVD</t>
  </si>
  <si>
    <t>DVD貼付け面4C1/3P</t>
  </si>
  <si>
    <t>3月29日(月)</t>
  </si>
  <si>
    <t>smss2301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</si>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</sst>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</v>
      </c>
      <c r="D6" s="195">
        <v>240000</v>
      </c>
      <c r="E6" s="81">
        <v>0</v>
      </c>
      <c r="F6" s="81">
        <v>0</v>
      </c>
      <c r="G6" s="81">
        <v>334</v>
      </c>
      <c r="H6" s="91">
        <v>83</v>
      </c>
      <c r="I6" s="92">
        <v>0</v>
      </c>
      <c r="J6" s="145">
        <f>H6+I6</f>
        <v>83</v>
      </c>
      <c r="K6" s="82">
        <f>IFERROR(J6/G6,"-")</f>
        <v>0.24850299401198</v>
      </c>
      <c r="L6" s="81">
        <v>10</v>
      </c>
      <c r="M6" s="81">
        <v>16</v>
      </c>
      <c r="N6" s="82">
        <f>IFERROR(L6/J6,"-")</f>
        <v>0.12048192771084</v>
      </c>
      <c r="O6" s="83">
        <f>IFERROR(D6/J6,"-")</f>
        <v>2891.5662650602</v>
      </c>
      <c r="P6" s="84">
        <v>18</v>
      </c>
      <c r="Q6" s="82">
        <f>IFERROR(P6/J6,"-")</f>
        <v>0.21686746987952</v>
      </c>
      <c r="R6" s="200">
        <v>1306000</v>
      </c>
      <c r="S6" s="201">
        <f>IFERROR(R6/J6,"-")</f>
        <v>15734.939759036</v>
      </c>
      <c r="T6" s="201">
        <f>IFERROR(R6/P6,"-")</f>
        <v>72555.555555556</v>
      </c>
      <c r="U6" s="195">
        <f>IFERROR(R6-D6,"-")</f>
        <v>1066000</v>
      </c>
      <c r="V6" s="85">
        <f>R6/D6</f>
        <v>5.4416666666667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190000</v>
      </c>
      <c r="E7" s="81">
        <v>0</v>
      </c>
      <c r="F7" s="81">
        <v>0</v>
      </c>
      <c r="G7" s="81">
        <v>637</v>
      </c>
      <c r="H7" s="91">
        <v>207</v>
      </c>
      <c r="I7" s="92">
        <v>2</v>
      </c>
      <c r="J7" s="145">
        <f>H7+I7</f>
        <v>209</v>
      </c>
      <c r="K7" s="82">
        <f>IFERROR(J7/G7,"-")</f>
        <v>0.32810047095761</v>
      </c>
      <c r="L7" s="81">
        <v>14</v>
      </c>
      <c r="M7" s="81">
        <v>52</v>
      </c>
      <c r="N7" s="82">
        <f>IFERROR(L7/J7,"-")</f>
        <v>0.066985645933014</v>
      </c>
      <c r="O7" s="83">
        <f>IFERROR(D7/J7,"-")</f>
        <v>909.09090909091</v>
      </c>
      <c r="P7" s="84">
        <v>9</v>
      </c>
      <c r="Q7" s="82">
        <f>IFERROR(P7/J7,"-")</f>
        <v>0.043062200956938</v>
      </c>
      <c r="R7" s="200">
        <v>316000</v>
      </c>
      <c r="S7" s="201">
        <f>IFERROR(R7/J7,"-")</f>
        <v>1511.961722488</v>
      </c>
      <c r="T7" s="201">
        <f>IFERROR(R7/P7,"-")</f>
        <v>35111.111111111</v>
      </c>
      <c r="U7" s="195">
        <f>IFERROR(R7-D7,"-")</f>
        <v>126000</v>
      </c>
      <c r="V7" s="85">
        <f>R7/D7</f>
        <v>1.6631578947368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430000</v>
      </c>
      <c r="E10" s="41">
        <f>SUM(E6:E8)</f>
        <v>0</v>
      </c>
      <c r="F10" s="41">
        <f>SUM(F6:F8)</f>
        <v>0</v>
      </c>
      <c r="G10" s="41">
        <f>SUM(G6:G8)</f>
        <v>971</v>
      </c>
      <c r="H10" s="41">
        <f>SUM(H6:H8)</f>
        <v>290</v>
      </c>
      <c r="I10" s="41">
        <f>SUM(I6:I8)</f>
        <v>2</v>
      </c>
      <c r="J10" s="41">
        <f>SUM(J6:J8)</f>
        <v>292</v>
      </c>
      <c r="K10" s="42">
        <f>IFERROR(J10/G10,"-")</f>
        <v>0.30072090628218</v>
      </c>
      <c r="L10" s="78">
        <f>SUM(L6:L8)</f>
        <v>24</v>
      </c>
      <c r="M10" s="78">
        <f>SUM(M6:M8)</f>
        <v>68</v>
      </c>
      <c r="N10" s="42">
        <f>IFERROR(L10/J10,"-")</f>
        <v>0.082191780821918</v>
      </c>
      <c r="O10" s="43">
        <f>IFERROR(D10/J10,"-")</f>
        <v>1472.602739726</v>
      </c>
      <c r="P10" s="44">
        <f>SUM(P6:P8)</f>
        <v>27</v>
      </c>
      <c r="Q10" s="42">
        <f>IFERROR(P10/J10,"-")</f>
        <v>0.092465753424658</v>
      </c>
      <c r="R10" s="45">
        <f>SUM(R6:R8)</f>
        <v>1622000</v>
      </c>
      <c r="S10" s="45">
        <f>IFERROR(R10/J10,"-")</f>
        <v>5554.7945205479</v>
      </c>
      <c r="T10" s="45">
        <f>IFERROR(R10/P10,"-")</f>
        <v>60074.074074074</v>
      </c>
      <c r="U10" s="46">
        <f>SUM(U6:U8)</f>
        <v>1192000</v>
      </c>
      <c r="V10" s="47">
        <f>IFERROR(R10/D10,"-")</f>
        <v>3.7720930232558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1.1333333333333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0</v>
      </c>
      <c r="L6" s="81">
        <v>0</v>
      </c>
      <c r="M6" s="81">
        <v>141</v>
      </c>
      <c r="N6" s="91">
        <v>28</v>
      </c>
      <c r="O6" s="92">
        <v>0</v>
      </c>
      <c r="P6" s="93">
        <f>N6+O6</f>
        <v>28</v>
      </c>
      <c r="Q6" s="82">
        <f>IFERROR(P6/M6,"-")</f>
        <v>0.19858156028369</v>
      </c>
      <c r="R6" s="81">
        <v>3</v>
      </c>
      <c r="S6" s="81">
        <v>4</v>
      </c>
      <c r="T6" s="82">
        <f>IFERROR(S6/(O6+P6),"-")</f>
        <v>0.14285714285714</v>
      </c>
      <c r="U6" s="182">
        <f>IFERROR(J6/SUM(P6:P6),"-")</f>
        <v>2142.8571428571</v>
      </c>
      <c r="V6" s="84">
        <v>3</v>
      </c>
      <c r="W6" s="82">
        <f>IF(P6=0,"-",V6/P6)</f>
        <v>0.10714285714286</v>
      </c>
      <c r="X6" s="186">
        <v>68000</v>
      </c>
      <c r="Y6" s="187">
        <f>IFERROR(X6/P6,"-")</f>
        <v>2428.5714285714</v>
      </c>
      <c r="Z6" s="187">
        <f>IFERROR(X6/V6,"-")</f>
        <v>22666.666666667</v>
      </c>
      <c r="AA6" s="188">
        <f>SUM(X6:X6)-SUM(J6:J6)</f>
        <v>8000</v>
      </c>
      <c r="AB6" s="85">
        <f>SUM(X6:X6)/SUM(J6:J6)</f>
        <v>1.1333333333333</v>
      </c>
      <c r="AC6" s="79"/>
      <c r="AD6" s="94">
        <v>2</v>
      </c>
      <c r="AE6" s="95">
        <f>IF(P6=0,"",IF(AD6=0,"",(AD6/P6)))</f>
        <v>0.071428571428571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0.071428571428571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0.10714285714286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10</v>
      </c>
      <c r="BO6" s="120">
        <f>IF(P6=0,"",IF(BN6=0,"",(BN6/P6)))</f>
        <v>0.35714285714286</v>
      </c>
      <c r="BP6" s="121">
        <v>2</v>
      </c>
      <c r="BQ6" s="122">
        <f>IFERROR(BP6/BN6,"-")</f>
        <v>0.2</v>
      </c>
      <c r="BR6" s="123">
        <v>63000</v>
      </c>
      <c r="BS6" s="124">
        <f>IFERROR(BR6/BN6,"-")</f>
        <v>6300</v>
      </c>
      <c r="BT6" s="125"/>
      <c r="BU6" s="125"/>
      <c r="BV6" s="125">
        <v>2</v>
      </c>
      <c r="BW6" s="126">
        <v>3</v>
      </c>
      <c r="BX6" s="127">
        <f>IF(P6=0,"",IF(BW6=0,"",(BW6/P6)))</f>
        <v>0.10714285714286</v>
      </c>
      <c r="BY6" s="128">
        <v>1</v>
      </c>
      <c r="BZ6" s="129">
        <f>IFERROR(BY6/BW6,"-")</f>
        <v>0.33333333333333</v>
      </c>
      <c r="CA6" s="130">
        <v>5000</v>
      </c>
      <c r="CB6" s="131">
        <f>IFERROR(CA6/BW6,"-")</f>
        <v>1666.6666666667</v>
      </c>
      <c r="CC6" s="132">
        <v>1</v>
      </c>
      <c r="CD6" s="132"/>
      <c r="CE6" s="132"/>
      <c r="CF6" s="133">
        <v>1</v>
      </c>
      <c r="CG6" s="134">
        <f>IF(P6=0,"",IF(CF6=0,"",(CF6/P6)))</f>
        <v>0.035714285714286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68000</v>
      </c>
      <c r="CQ6" s="141">
        <v>43000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0.66153846153846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74</v>
      </c>
      <c r="J7" s="188">
        <v>65000</v>
      </c>
      <c r="K7" s="81">
        <v>0</v>
      </c>
      <c r="L7" s="81">
        <v>0</v>
      </c>
      <c r="M7" s="81">
        <v>29</v>
      </c>
      <c r="N7" s="91">
        <v>7</v>
      </c>
      <c r="O7" s="92">
        <v>0</v>
      </c>
      <c r="P7" s="93">
        <f>N7+O7</f>
        <v>7</v>
      </c>
      <c r="Q7" s="82">
        <f>IFERROR(P7/M7,"-")</f>
        <v>0.24137931034483</v>
      </c>
      <c r="R7" s="81">
        <v>1</v>
      </c>
      <c r="S7" s="81">
        <v>5</v>
      </c>
      <c r="T7" s="82">
        <f>IFERROR(S7/(O7+P7),"-")</f>
        <v>0.71428571428571</v>
      </c>
      <c r="U7" s="182">
        <f>IFERROR(J7/SUM(P7:P8),"-")</f>
        <v>5416.6666666667</v>
      </c>
      <c r="V7" s="84">
        <v>4</v>
      </c>
      <c r="W7" s="82">
        <f>IF(P7=0,"-",V7/P7)</f>
        <v>0.57142857142857</v>
      </c>
      <c r="X7" s="186">
        <v>40000</v>
      </c>
      <c r="Y7" s="187">
        <f>IFERROR(X7/P7,"-")</f>
        <v>5714.2857142857</v>
      </c>
      <c r="Z7" s="187">
        <f>IFERROR(X7/V7,"-")</f>
        <v>10000</v>
      </c>
      <c r="AA7" s="188">
        <f>SUM(X7:X8)-SUM(J7:J8)</f>
        <v>-22000</v>
      </c>
      <c r="AB7" s="85">
        <f>SUM(X7:X8)/SUM(J7:J8)</f>
        <v>0.66153846153846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0.28571428571429</v>
      </c>
      <c r="BG7" s="112">
        <v>2</v>
      </c>
      <c r="BH7" s="114">
        <f>IFERROR(BG7/BE7,"-")</f>
        <v>1</v>
      </c>
      <c r="BI7" s="115">
        <v>15000</v>
      </c>
      <c r="BJ7" s="116">
        <f>IFERROR(BI7/BE7,"-")</f>
        <v>7500</v>
      </c>
      <c r="BK7" s="117">
        <v>1</v>
      </c>
      <c r="BL7" s="117"/>
      <c r="BM7" s="117">
        <v>1</v>
      </c>
      <c r="BN7" s="119">
        <v>3</v>
      </c>
      <c r="BO7" s="120">
        <f>IF(P7=0,"",IF(BN7=0,"",(BN7/P7)))</f>
        <v>0.42857142857143</v>
      </c>
      <c r="BP7" s="121">
        <v>1</v>
      </c>
      <c r="BQ7" s="122">
        <f>IFERROR(BP7/BN7,"-")</f>
        <v>0.33333333333333</v>
      </c>
      <c r="BR7" s="123">
        <v>13000</v>
      </c>
      <c r="BS7" s="124">
        <f>IFERROR(BR7/BN7,"-")</f>
        <v>4333.3333333333</v>
      </c>
      <c r="BT7" s="125"/>
      <c r="BU7" s="125">
        <v>1</v>
      </c>
      <c r="BV7" s="125"/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12000</v>
      </c>
      <c r="CB7" s="131">
        <f>IFERROR(CA7/BW7,"-")</f>
        <v>6000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40000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75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0</v>
      </c>
      <c r="L8" s="81">
        <v>0</v>
      </c>
      <c r="M8" s="81">
        <v>10</v>
      </c>
      <c r="N8" s="91">
        <v>5</v>
      </c>
      <c r="O8" s="92">
        <v>0</v>
      </c>
      <c r="P8" s="93">
        <f>N8+O8</f>
        <v>5</v>
      </c>
      <c r="Q8" s="82">
        <f>IFERROR(P8/M8,"-")</f>
        <v>0.5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0.2</v>
      </c>
      <c r="X8" s="186">
        <v>3000</v>
      </c>
      <c r="Y8" s="187">
        <f>IFERROR(X8/P8,"-")</f>
        <v>600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0.4</v>
      </c>
      <c r="BP8" s="121">
        <v>1</v>
      </c>
      <c r="BQ8" s="122">
        <f>IFERROR(BP8/BN8,"-")</f>
        <v>0.5</v>
      </c>
      <c r="BR8" s="123">
        <v>3000</v>
      </c>
      <c r="BS8" s="124">
        <f>IFERROR(BR8/BN8,"-")</f>
        <v>1500</v>
      </c>
      <c r="BT8" s="125">
        <v>1</v>
      </c>
      <c r="BU8" s="125"/>
      <c r="BV8" s="125"/>
      <c r="BW8" s="126">
        <v>2</v>
      </c>
      <c r="BX8" s="127">
        <f>IF(P8=0,"",IF(BW8=0,"",(BW8/P8)))</f>
        <v>0.4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0.04</v>
      </c>
      <c r="B9" s="203" t="s">
        <v>76</v>
      </c>
      <c r="C9" s="203" t="s">
        <v>77</v>
      </c>
      <c r="D9" s="203" t="s">
        <v>78</v>
      </c>
      <c r="E9" s="203"/>
      <c r="F9" s="203" t="s">
        <v>71</v>
      </c>
      <c r="G9" s="203" t="s">
        <v>79</v>
      </c>
      <c r="H9" s="90" t="s">
        <v>73</v>
      </c>
      <c r="I9" s="90" t="s">
        <v>80</v>
      </c>
      <c r="J9" s="188">
        <v>75000</v>
      </c>
      <c r="K9" s="81">
        <v>0</v>
      </c>
      <c r="L9" s="81">
        <v>0</v>
      </c>
      <c r="M9" s="81">
        <v>40</v>
      </c>
      <c r="N9" s="91">
        <v>3</v>
      </c>
      <c r="O9" s="92">
        <v>0</v>
      </c>
      <c r="P9" s="93">
        <f>N9+O9</f>
        <v>3</v>
      </c>
      <c r="Q9" s="82">
        <f>IFERROR(P9/M9,"-")</f>
        <v>0.075</v>
      </c>
      <c r="R9" s="81">
        <v>0</v>
      </c>
      <c r="S9" s="81">
        <v>1</v>
      </c>
      <c r="T9" s="82">
        <f>IFERROR(S9/(O9+P9),"-")</f>
        <v>0.33333333333333</v>
      </c>
      <c r="U9" s="182">
        <f>IFERROR(J9/SUM(P9:P10),"-")</f>
        <v>4687.5</v>
      </c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>
        <f>SUM(X9:X10)-SUM(J9:J10)</f>
        <v>-72000</v>
      </c>
      <c r="AB9" s="85">
        <f>SUM(X9:X10)/SUM(J9:J10)</f>
        <v>0.04</v>
      </c>
      <c r="AC9" s="79"/>
      <c r="AD9" s="94">
        <v>1</v>
      </c>
      <c r="AE9" s="95">
        <f>IF(P9=0,"",IF(AD9=0,"",(AD9/P9)))</f>
        <v>0.33333333333333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81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21</v>
      </c>
      <c r="N10" s="91">
        <v>13</v>
      </c>
      <c r="O10" s="92">
        <v>0</v>
      </c>
      <c r="P10" s="93">
        <f>N10+O10</f>
        <v>13</v>
      </c>
      <c r="Q10" s="82">
        <f>IFERROR(P10/M10,"-")</f>
        <v>0.61904761904762</v>
      </c>
      <c r="R10" s="81">
        <v>1</v>
      </c>
      <c r="S10" s="81">
        <v>2</v>
      </c>
      <c r="T10" s="82">
        <f>IFERROR(S10/(O10+P10),"-")</f>
        <v>0.15384615384615</v>
      </c>
      <c r="U10" s="182"/>
      <c r="V10" s="84">
        <v>1</v>
      </c>
      <c r="W10" s="82">
        <f>IF(P10=0,"-",V10/P10)</f>
        <v>0.076923076923077</v>
      </c>
      <c r="X10" s="186">
        <v>3000</v>
      </c>
      <c r="Y10" s="187">
        <f>IFERROR(X10/P10,"-")</f>
        <v>230.76923076923</v>
      </c>
      <c r="Z10" s="187">
        <f>IFERROR(X10/V10,"-")</f>
        <v>3000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0.076923076923077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0.23076923076923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0.15384615384615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6</v>
      </c>
      <c r="BX10" s="127">
        <f>IF(P10=0,"",IF(BW10=0,"",(BW10/P10)))</f>
        <v>0.46153846153846</v>
      </c>
      <c r="BY10" s="128">
        <v>1</v>
      </c>
      <c r="BZ10" s="129">
        <f>IFERROR(BY10/BW10,"-")</f>
        <v>0.16666666666667</v>
      </c>
      <c r="CA10" s="130">
        <v>3000</v>
      </c>
      <c r="CB10" s="131">
        <f>IFERROR(CA10/BW10,"-")</f>
        <v>500</v>
      </c>
      <c r="CC10" s="132">
        <v>1</v>
      </c>
      <c r="CD10" s="132"/>
      <c r="CE10" s="132"/>
      <c r="CF10" s="133">
        <v>1</v>
      </c>
      <c r="CG10" s="134">
        <f>IF(P10=0,"",IF(CF10=0,"",(CF10/P10)))</f>
        <v>0.076923076923077</v>
      </c>
      <c r="CH10" s="135">
        <v>1</v>
      </c>
      <c r="CI10" s="136">
        <f>IFERROR(CH10/CF10,"-")</f>
        <v>1</v>
      </c>
      <c r="CJ10" s="137">
        <v>3000</v>
      </c>
      <c r="CK10" s="138">
        <f>IFERROR(CJ10/CF10,"-")</f>
        <v>3000</v>
      </c>
      <c r="CL10" s="139">
        <v>1</v>
      </c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29.8</v>
      </c>
      <c r="B11" s="203" t="s">
        <v>82</v>
      </c>
      <c r="C11" s="203" t="s">
        <v>77</v>
      </c>
      <c r="D11" s="203" t="s">
        <v>83</v>
      </c>
      <c r="E11" s="203"/>
      <c r="F11" s="203" t="s">
        <v>71</v>
      </c>
      <c r="G11" s="203" t="s">
        <v>84</v>
      </c>
      <c r="H11" s="90" t="s">
        <v>85</v>
      </c>
      <c r="I11" s="90" t="s">
        <v>86</v>
      </c>
      <c r="J11" s="188">
        <v>40000</v>
      </c>
      <c r="K11" s="81">
        <v>0</v>
      </c>
      <c r="L11" s="81">
        <v>0</v>
      </c>
      <c r="M11" s="81">
        <v>60</v>
      </c>
      <c r="N11" s="91">
        <v>8</v>
      </c>
      <c r="O11" s="92">
        <v>0</v>
      </c>
      <c r="P11" s="93">
        <f>N11+O11</f>
        <v>8</v>
      </c>
      <c r="Q11" s="82">
        <f>IFERROR(P11/M11,"-")</f>
        <v>0.13333333333333</v>
      </c>
      <c r="R11" s="81">
        <v>1</v>
      </c>
      <c r="S11" s="81">
        <v>2</v>
      </c>
      <c r="T11" s="82">
        <f>IFERROR(S11/(O11+P11),"-")</f>
        <v>0.25</v>
      </c>
      <c r="U11" s="182">
        <f>IFERROR(J11/SUM(P11:P12),"-")</f>
        <v>1481.4814814815</v>
      </c>
      <c r="V11" s="84">
        <v>3</v>
      </c>
      <c r="W11" s="82">
        <f>IF(P11=0,"-",V11/P11)</f>
        <v>0.375</v>
      </c>
      <c r="X11" s="186">
        <v>23000</v>
      </c>
      <c r="Y11" s="187">
        <f>IFERROR(X11/P11,"-")</f>
        <v>2875</v>
      </c>
      <c r="Z11" s="187">
        <f>IFERROR(X11/V11,"-")</f>
        <v>7666.6666666667</v>
      </c>
      <c r="AA11" s="188">
        <f>SUM(X11:X12)-SUM(J11:J12)</f>
        <v>1152000</v>
      </c>
      <c r="AB11" s="85">
        <f>SUM(X11:X12)/SUM(J11:J12)</f>
        <v>29.8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0.5</v>
      </c>
      <c r="BP11" s="121">
        <v>3</v>
      </c>
      <c r="BQ11" s="122">
        <f>IFERROR(BP11/BN11,"-")</f>
        <v>0.75</v>
      </c>
      <c r="BR11" s="123">
        <v>124000</v>
      </c>
      <c r="BS11" s="124">
        <f>IFERROR(BR11/BN11,"-")</f>
        <v>31000</v>
      </c>
      <c r="BT11" s="125"/>
      <c r="BU11" s="125">
        <v>1</v>
      </c>
      <c r="BV11" s="125">
        <v>2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23000</v>
      </c>
      <c r="CQ11" s="141">
        <v>93000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87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0</v>
      </c>
      <c r="L12" s="81">
        <v>0</v>
      </c>
      <c r="M12" s="81">
        <v>33</v>
      </c>
      <c r="N12" s="91">
        <v>19</v>
      </c>
      <c r="O12" s="92">
        <v>0</v>
      </c>
      <c r="P12" s="93">
        <f>N12+O12</f>
        <v>19</v>
      </c>
      <c r="Q12" s="82">
        <f>IFERROR(P12/M12,"-")</f>
        <v>0.57575757575758</v>
      </c>
      <c r="R12" s="81">
        <v>4</v>
      </c>
      <c r="S12" s="81">
        <v>2</v>
      </c>
      <c r="T12" s="82">
        <f>IFERROR(S12/(O12+P12),"-")</f>
        <v>0.10526315789474</v>
      </c>
      <c r="U12" s="182"/>
      <c r="V12" s="84">
        <v>6</v>
      </c>
      <c r="W12" s="82">
        <f>IF(P12=0,"-",V12/P12)</f>
        <v>0.31578947368421</v>
      </c>
      <c r="X12" s="186">
        <v>1169000</v>
      </c>
      <c r="Y12" s="187">
        <f>IFERROR(X12/P12,"-")</f>
        <v>61526.315789474</v>
      </c>
      <c r="Z12" s="187">
        <f>IFERROR(X12/V12,"-")</f>
        <v>194833.33333333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5</v>
      </c>
      <c r="AW12" s="107">
        <f>IF(P12=0,"",IF(AV12=0,"",(AV12/P12)))</f>
        <v>0.26315789473684</v>
      </c>
      <c r="AX12" s="106">
        <v>1</v>
      </c>
      <c r="AY12" s="108">
        <f>IFERROR(AX12/AV12,"-")</f>
        <v>0.2</v>
      </c>
      <c r="AZ12" s="109">
        <v>8000</v>
      </c>
      <c r="BA12" s="110">
        <f>IFERROR(AZ12/AV12,"-")</f>
        <v>1600</v>
      </c>
      <c r="BB12" s="111"/>
      <c r="BC12" s="111">
        <v>1</v>
      </c>
      <c r="BD12" s="111"/>
      <c r="BE12" s="112">
        <v>2</v>
      </c>
      <c r="BF12" s="113">
        <f>IF(P12=0,"",IF(BE12=0,"",(BE12/P12)))</f>
        <v>0.10526315789474</v>
      </c>
      <c r="BG12" s="112">
        <v>1</v>
      </c>
      <c r="BH12" s="114">
        <f>IFERROR(BG12/BE12,"-")</f>
        <v>0.5</v>
      </c>
      <c r="BI12" s="115">
        <v>2000</v>
      </c>
      <c r="BJ12" s="116">
        <f>IFERROR(BI12/BE12,"-")</f>
        <v>1000</v>
      </c>
      <c r="BK12" s="117">
        <v>1</v>
      </c>
      <c r="BL12" s="117"/>
      <c r="BM12" s="117"/>
      <c r="BN12" s="119">
        <v>7</v>
      </c>
      <c r="BO12" s="120">
        <f>IF(P12=0,"",IF(BN12=0,"",(BN12/P12)))</f>
        <v>0.36842105263158</v>
      </c>
      <c r="BP12" s="121">
        <v>3</v>
      </c>
      <c r="BQ12" s="122">
        <f>IFERROR(BP12/BN12,"-")</f>
        <v>0.42857142857143</v>
      </c>
      <c r="BR12" s="123">
        <v>417000</v>
      </c>
      <c r="BS12" s="124">
        <f>IFERROR(BR12/BN12,"-")</f>
        <v>59571.428571429</v>
      </c>
      <c r="BT12" s="125"/>
      <c r="BU12" s="125"/>
      <c r="BV12" s="125">
        <v>3</v>
      </c>
      <c r="BW12" s="126">
        <v>4</v>
      </c>
      <c r="BX12" s="127">
        <f>IF(P12=0,"",IF(BW12=0,"",(BW12/P12)))</f>
        <v>0.21052631578947</v>
      </c>
      <c r="BY12" s="128">
        <v>2</v>
      </c>
      <c r="BZ12" s="129">
        <f>IFERROR(BY12/BW12,"-")</f>
        <v>0.5</v>
      </c>
      <c r="CA12" s="130">
        <v>748000</v>
      </c>
      <c r="CB12" s="131">
        <f>IFERROR(CA12/BW12,"-")</f>
        <v>187000</v>
      </c>
      <c r="CC12" s="132">
        <v>1</v>
      </c>
      <c r="CD12" s="132"/>
      <c r="CE12" s="132">
        <v>1</v>
      </c>
      <c r="CF12" s="133">
        <v>1</v>
      </c>
      <c r="CG12" s="134">
        <f>IF(P12=0,"",IF(CF12=0,"",(CF12/P12)))</f>
        <v>0.052631578947368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6</v>
      </c>
      <c r="CP12" s="141">
        <v>1169000</v>
      </c>
      <c r="CQ12" s="141">
        <v>745000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30"/>
      <c r="B13" s="87"/>
      <c r="C13" s="88"/>
      <c r="D13" s="88"/>
      <c r="E13" s="88"/>
      <c r="F13" s="89"/>
      <c r="G13" s="90"/>
      <c r="H13" s="90"/>
      <c r="I13" s="90"/>
      <c r="J13" s="192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59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30"/>
      <c r="B14" s="37"/>
      <c r="C14" s="21"/>
      <c r="D14" s="21"/>
      <c r="E14" s="21"/>
      <c r="F14" s="22"/>
      <c r="G14" s="36"/>
      <c r="H14" s="36"/>
      <c r="I14" s="75"/>
      <c r="J14" s="193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61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19">
        <f>AB15</f>
        <v>5.4416666666667</v>
      </c>
      <c r="B15" s="39"/>
      <c r="C15" s="39"/>
      <c r="D15" s="39"/>
      <c r="E15" s="39"/>
      <c r="F15" s="39"/>
      <c r="G15" s="40" t="s">
        <v>88</v>
      </c>
      <c r="H15" s="40"/>
      <c r="I15" s="40"/>
      <c r="J15" s="190">
        <f>SUM(J6:J14)</f>
        <v>240000</v>
      </c>
      <c r="K15" s="41">
        <f>SUM(K6:K14)</f>
        <v>0</v>
      </c>
      <c r="L15" s="41">
        <f>SUM(L6:L14)</f>
        <v>0</v>
      </c>
      <c r="M15" s="41">
        <f>SUM(M6:M14)</f>
        <v>334</v>
      </c>
      <c r="N15" s="41">
        <f>SUM(N6:N14)</f>
        <v>83</v>
      </c>
      <c r="O15" s="41">
        <f>SUM(O6:O14)</f>
        <v>0</v>
      </c>
      <c r="P15" s="41">
        <f>SUM(P6:P14)</f>
        <v>83</v>
      </c>
      <c r="Q15" s="42">
        <f>IFERROR(P15/M15,"-")</f>
        <v>0.24850299401198</v>
      </c>
      <c r="R15" s="78">
        <f>SUM(R6:R14)</f>
        <v>10</v>
      </c>
      <c r="S15" s="78">
        <f>SUM(S6:S14)</f>
        <v>16</v>
      </c>
      <c r="T15" s="42">
        <f>IFERROR(R15/P15,"-")</f>
        <v>0.12048192771084</v>
      </c>
      <c r="U15" s="184">
        <f>IFERROR(J15/P15,"-")</f>
        <v>2891.5662650602</v>
      </c>
      <c r="V15" s="44">
        <f>SUM(V6:V14)</f>
        <v>18</v>
      </c>
      <c r="W15" s="42">
        <f>IFERROR(V15/P15,"-")</f>
        <v>0.21686746987952</v>
      </c>
      <c r="X15" s="190">
        <f>SUM(X6:X14)</f>
        <v>1306000</v>
      </c>
      <c r="Y15" s="190">
        <f>IFERROR(X15/P15,"-")</f>
        <v>15734.939759036</v>
      </c>
      <c r="Z15" s="190">
        <f>IFERROR(X15/V15,"-")</f>
        <v>72555.555555556</v>
      </c>
      <c r="AA15" s="190">
        <f>X15-J15</f>
        <v>1066000</v>
      </c>
      <c r="AB15" s="47">
        <f>X15/J15</f>
        <v>5.4416666666667</v>
      </c>
      <c r="AC15" s="60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4.5076923076923</v>
      </c>
      <c r="B6" s="203" t="s">
        <v>90</v>
      </c>
      <c r="C6" s="203" t="s">
        <v>91</v>
      </c>
      <c r="D6" s="203" t="s">
        <v>92</v>
      </c>
      <c r="E6" s="203" t="s">
        <v>93</v>
      </c>
      <c r="F6" s="203" t="s">
        <v>94</v>
      </c>
      <c r="G6" s="203" t="s">
        <v>95</v>
      </c>
      <c r="H6" s="90" t="s">
        <v>96</v>
      </c>
      <c r="I6" s="90" t="s">
        <v>97</v>
      </c>
      <c r="J6" s="188">
        <v>65000</v>
      </c>
      <c r="K6" s="81">
        <v>0</v>
      </c>
      <c r="L6" s="81">
        <v>0</v>
      </c>
      <c r="M6" s="81">
        <v>43</v>
      </c>
      <c r="N6" s="91">
        <v>12</v>
      </c>
      <c r="O6" s="92">
        <v>0</v>
      </c>
      <c r="P6" s="93">
        <f>N6+O6</f>
        <v>12</v>
      </c>
      <c r="Q6" s="82">
        <f>IFERROR(P6/M6,"-")</f>
        <v>0.27906976744186</v>
      </c>
      <c r="R6" s="81">
        <v>0</v>
      </c>
      <c r="S6" s="81">
        <v>5</v>
      </c>
      <c r="T6" s="82">
        <f>IFERROR(S6/(O6+P6),"-")</f>
        <v>0.41666666666667</v>
      </c>
      <c r="U6" s="182">
        <f>IFERROR(J6/SUM(P6:P7),"-")</f>
        <v>955.88235294118</v>
      </c>
      <c r="V6" s="84">
        <v>1</v>
      </c>
      <c r="W6" s="82">
        <f>IF(P6=0,"-",V6/P6)</f>
        <v>0.083333333333333</v>
      </c>
      <c r="X6" s="186">
        <v>43000</v>
      </c>
      <c r="Y6" s="187">
        <f>IFERROR(X6/P6,"-")</f>
        <v>3583.3333333333</v>
      </c>
      <c r="Z6" s="187">
        <f>IFERROR(X6/V6,"-")</f>
        <v>43000</v>
      </c>
      <c r="AA6" s="188">
        <f>SUM(X6:X7)-SUM(J6:J7)</f>
        <v>228000</v>
      </c>
      <c r="AB6" s="85">
        <f>SUM(X6:X7)/SUM(J6:J7)</f>
        <v>4.5076923076923</v>
      </c>
      <c r="AC6" s="79"/>
      <c r="AD6" s="94">
        <v>3</v>
      </c>
      <c r="AE6" s="95">
        <f>IF(P6=0,"",IF(AD6=0,"",(AD6/P6)))</f>
        <v>0.25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0.083333333333333</v>
      </c>
      <c r="AO6" s="100">
        <v>1</v>
      </c>
      <c r="AP6" s="102">
        <f>IFERROR(AP6/AM6,"-")</f>
        <v>0</v>
      </c>
      <c r="AQ6" s="103">
        <v>43000</v>
      </c>
      <c r="AR6" s="104">
        <f>IFERROR(AQ6/AM6,"-")</f>
        <v>43000</v>
      </c>
      <c r="AS6" s="105"/>
      <c r="AT6" s="105"/>
      <c r="AU6" s="105">
        <v>1</v>
      </c>
      <c r="AV6" s="106">
        <v>1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0.083333333333333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43000</v>
      </c>
      <c r="CQ6" s="141">
        <v>43000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98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151</v>
      </c>
      <c r="N7" s="91">
        <v>55</v>
      </c>
      <c r="O7" s="92">
        <v>1</v>
      </c>
      <c r="P7" s="93">
        <f>N7+O7</f>
        <v>56</v>
      </c>
      <c r="Q7" s="82">
        <f>IFERROR(P7/M7,"-")</f>
        <v>0.37086092715232</v>
      </c>
      <c r="R7" s="81">
        <v>6</v>
      </c>
      <c r="S7" s="81">
        <v>10</v>
      </c>
      <c r="T7" s="82">
        <f>IFERROR(S7/(O7+P7),"-")</f>
        <v>0.17543859649123</v>
      </c>
      <c r="U7" s="182"/>
      <c r="V7" s="84">
        <v>3</v>
      </c>
      <c r="W7" s="82">
        <f>IF(P7=0,"-",V7/P7)</f>
        <v>0.053571428571429</v>
      </c>
      <c r="X7" s="186">
        <v>250000</v>
      </c>
      <c r="Y7" s="187">
        <f>IFERROR(X7/P7,"-")</f>
        <v>4464.2857142857</v>
      </c>
      <c r="Z7" s="187">
        <f>IFERROR(X7/V7,"-")</f>
        <v>83333.333333333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10</v>
      </c>
      <c r="AN7" s="101">
        <f>IF(P7=0,"",IF(AM7=0,"",(AM7/P7)))</f>
        <v>0.17857142857143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0.053571428571429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21</v>
      </c>
      <c r="BO7" s="120">
        <f>IF(P7=0,"",IF(BN7=0,"",(BN7/P7)))</f>
        <v>0.375</v>
      </c>
      <c r="BP7" s="121">
        <v>2</v>
      </c>
      <c r="BQ7" s="122">
        <f>IFERROR(BP7/BN7,"-")</f>
        <v>0.095238095238095</v>
      </c>
      <c r="BR7" s="123">
        <v>140000</v>
      </c>
      <c r="BS7" s="124">
        <f>IFERROR(BR7/BN7,"-")</f>
        <v>6666.6666666667</v>
      </c>
      <c r="BT7" s="125"/>
      <c r="BU7" s="125"/>
      <c r="BV7" s="125">
        <v>2</v>
      </c>
      <c r="BW7" s="126">
        <v>10</v>
      </c>
      <c r="BX7" s="127">
        <f>IF(P7=0,"",IF(BW7=0,"",(BW7/P7)))</f>
        <v>0.17857142857143</v>
      </c>
      <c r="BY7" s="128">
        <v>1</v>
      </c>
      <c r="BZ7" s="129">
        <f>IFERROR(BY7/BW7,"-")</f>
        <v>0.1</v>
      </c>
      <c r="CA7" s="130">
        <v>113000</v>
      </c>
      <c r="CB7" s="131">
        <f>IFERROR(CA7/BW7,"-")</f>
        <v>11300</v>
      </c>
      <c r="CC7" s="132"/>
      <c r="CD7" s="132"/>
      <c r="CE7" s="132">
        <v>1</v>
      </c>
      <c r="CF7" s="133">
        <v>4</v>
      </c>
      <c r="CG7" s="134">
        <f>IF(P7=0,"",IF(CF7=0,"",(CF7/P7)))</f>
        <v>0.071428571428571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250000</v>
      </c>
      <c r="CQ7" s="141">
        <v>119000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0.184</v>
      </c>
      <c r="B8" s="203" t="s">
        <v>99</v>
      </c>
      <c r="C8" s="203" t="s">
        <v>100</v>
      </c>
      <c r="D8" s="203" t="s">
        <v>101</v>
      </c>
      <c r="E8" s="203" t="s">
        <v>102</v>
      </c>
      <c r="F8" s="203" t="s">
        <v>94</v>
      </c>
      <c r="G8" s="203" t="s">
        <v>103</v>
      </c>
      <c r="H8" s="90" t="s">
        <v>104</v>
      </c>
      <c r="I8" s="90" t="s">
        <v>105</v>
      </c>
      <c r="J8" s="188">
        <v>125000</v>
      </c>
      <c r="K8" s="81">
        <v>0</v>
      </c>
      <c r="L8" s="81">
        <v>0</v>
      </c>
      <c r="M8" s="81">
        <v>198</v>
      </c>
      <c r="N8" s="91">
        <v>31</v>
      </c>
      <c r="O8" s="92">
        <v>0</v>
      </c>
      <c r="P8" s="93">
        <f>N8+O8</f>
        <v>31</v>
      </c>
      <c r="Q8" s="82">
        <f>IFERROR(P8/M8,"-")</f>
        <v>0.15656565656566</v>
      </c>
      <c r="R8" s="81">
        <v>1</v>
      </c>
      <c r="S8" s="81">
        <v>11</v>
      </c>
      <c r="T8" s="82">
        <f>IFERROR(S8/(O8+P8),"-")</f>
        <v>0.35483870967742</v>
      </c>
      <c r="U8" s="182">
        <f>IFERROR(J8/SUM(P8:P9),"-")</f>
        <v>886.52482269504</v>
      </c>
      <c r="V8" s="84">
        <v>1</v>
      </c>
      <c r="W8" s="82">
        <f>IF(P8=0,"-",V8/P8)</f>
        <v>0.032258064516129</v>
      </c>
      <c r="X8" s="186">
        <v>10000</v>
      </c>
      <c r="Y8" s="187">
        <f>IFERROR(X8/P8,"-")</f>
        <v>322.58064516129</v>
      </c>
      <c r="Z8" s="187">
        <f>IFERROR(X8/V8,"-")</f>
        <v>10000</v>
      </c>
      <c r="AA8" s="188">
        <f>SUM(X8:X9)-SUM(J8:J9)</f>
        <v>-102000</v>
      </c>
      <c r="AB8" s="85">
        <f>SUM(X8:X9)/SUM(J8:J9)</f>
        <v>0.184</v>
      </c>
      <c r="AC8" s="79"/>
      <c r="AD8" s="94">
        <v>2</v>
      </c>
      <c r="AE8" s="95">
        <f>IF(P8=0,"",IF(AD8=0,"",(AD8/P8)))</f>
        <v>0.064516129032258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7</v>
      </c>
      <c r="AN8" s="101">
        <f>IF(P8=0,"",IF(AM8=0,"",(AM8/P8)))</f>
        <v>0.2258064516129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9</v>
      </c>
      <c r="AW8" s="107">
        <f>IF(P8=0,"",IF(AV8=0,"",(AV8/P8)))</f>
        <v>0.29032258064516</v>
      </c>
      <c r="AX8" s="106">
        <v>1</v>
      </c>
      <c r="AY8" s="108">
        <f>IFERROR(AX8/AV8,"-")</f>
        <v>0.11111111111111</v>
      </c>
      <c r="AZ8" s="109">
        <v>10000</v>
      </c>
      <c r="BA8" s="110">
        <f>IFERROR(AZ8/AV8,"-")</f>
        <v>1111.1111111111</v>
      </c>
      <c r="BB8" s="111">
        <v>1</v>
      </c>
      <c r="BC8" s="111"/>
      <c r="BD8" s="111"/>
      <c r="BE8" s="112">
        <v>7</v>
      </c>
      <c r="BF8" s="113">
        <f>IF(P8=0,"",IF(BE8=0,"",(BE8/P8)))</f>
        <v>0.2258064516129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6</v>
      </c>
      <c r="BO8" s="120">
        <f>IF(P8=0,"",IF(BN8=0,"",(BN8/P8)))</f>
        <v>0.19354838709677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106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245</v>
      </c>
      <c r="N9" s="91">
        <v>109</v>
      </c>
      <c r="O9" s="92">
        <v>1</v>
      </c>
      <c r="P9" s="93">
        <f>N9+O9</f>
        <v>110</v>
      </c>
      <c r="Q9" s="82">
        <f>IFERROR(P9/M9,"-")</f>
        <v>0.44897959183673</v>
      </c>
      <c r="R9" s="81">
        <v>7</v>
      </c>
      <c r="S9" s="81">
        <v>26</v>
      </c>
      <c r="T9" s="82">
        <f>IFERROR(S9/(O9+P9),"-")</f>
        <v>0.23423423423423</v>
      </c>
      <c r="U9" s="182"/>
      <c r="V9" s="84">
        <v>4</v>
      </c>
      <c r="W9" s="82">
        <f>IF(P9=0,"-",V9/P9)</f>
        <v>0.036363636363636</v>
      </c>
      <c r="X9" s="186">
        <v>13000</v>
      </c>
      <c r="Y9" s="187">
        <f>IFERROR(X9/P9,"-")</f>
        <v>118.18181818182</v>
      </c>
      <c r="Z9" s="187">
        <f>IFERROR(X9/V9,"-")</f>
        <v>3250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24</v>
      </c>
      <c r="AN9" s="101">
        <f>IF(P9=0,"",IF(AM9=0,"",(AM9/P9)))</f>
        <v>0.21818181818182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15</v>
      </c>
      <c r="AW9" s="107">
        <f>IF(P9=0,"",IF(AV9=0,"",(AV9/P9)))</f>
        <v>0.13636363636364</v>
      </c>
      <c r="AX9" s="106">
        <v>1</v>
      </c>
      <c r="AY9" s="108">
        <f>IFERROR(AX9/AV9,"-")</f>
        <v>0.066666666666667</v>
      </c>
      <c r="AZ9" s="109">
        <v>12000</v>
      </c>
      <c r="BA9" s="110">
        <f>IFERROR(AZ9/AV9,"-")</f>
        <v>800</v>
      </c>
      <c r="BB9" s="111"/>
      <c r="BC9" s="111"/>
      <c r="BD9" s="111">
        <v>1</v>
      </c>
      <c r="BE9" s="112">
        <v>23</v>
      </c>
      <c r="BF9" s="113">
        <f>IF(P9=0,"",IF(BE9=0,"",(BE9/P9)))</f>
        <v>0.20909090909091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35</v>
      </c>
      <c r="BO9" s="120">
        <f>IF(P9=0,"",IF(BN9=0,"",(BN9/P9)))</f>
        <v>0.31818181818182</v>
      </c>
      <c r="BP9" s="121">
        <v>2</v>
      </c>
      <c r="BQ9" s="122">
        <f>IFERROR(BP9/BN9,"-")</f>
        <v>0.057142857142857</v>
      </c>
      <c r="BR9" s="123">
        <v>114000</v>
      </c>
      <c r="BS9" s="124">
        <f>IFERROR(BR9/BN9,"-")</f>
        <v>3257.1428571429</v>
      </c>
      <c r="BT9" s="125">
        <v>1</v>
      </c>
      <c r="BU9" s="125"/>
      <c r="BV9" s="125">
        <v>1</v>
      </c>
      <c r="BW9" s="126">
        <v>7</v>
      </c>
      <c r="BX9" s="127">
        <f>IF(P9=0,"",IF(BW9=0,"",(BW9/P9)))</f>
        <v>0.063636363636364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6</v>
      </c>
      <c r="CG9" s="134">
        <f>IF(P9=0,"",IF(CF9=0,"",(CF9/P9)))</f>
        <v>0.054545454545455</v>
      </c>
      <c r="CH9" s="135">
        <v>1</v>
      </c>
      <c r="CI9" s="136">
        <f>IFERROR(CH9/CF9,"-")</f>
        <v>0.16666666666667</v>
      </c>
      <c r="CJ9" s="137">
        <v>3000</v>
      </c>
      <c r="CK9" s="138">
        <f>IFERROR(CJ9/CF9,"-")</f>
        <v>500</v>
      </c>
      <c r="CL9" s="139">
        <v>1</v>
      </c>
      <c r="CM9" s="139"/>
      <c r="CN9" s="139"/>
      <c r="CO9" s="140">
        <v>4</v>
      </c>
      <c r="CP9" s="141">
        <v>13000</v>
      </c>
      <c r="CQ9" s="141">
        <v>104000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1.6631578947368</v>
      </c>
      <c r="B12" s="39"/>
      <c r="C12" s="39"/>
      <c r="D12" s="39"/>
      <c r="E12" s="39"/>
      <c r="F12" s="39"/>
      <c r="G12" s="40" t="s">
        <v>107</v>
      </c>
      <c r="H12" s="40"/>
      <c r="I12" s="40"/>
      <c r="J12" s="190">
        <f>SUM(J6:J11)</f>
        <v>190000</v>
      </c>
      <c r="K12" s="41">
        <f>SUM(K6:K11)</f>
        <v>0</v>
      </c>
      <c r="L12" s="41">
        <f>SUM(L6:L11)</f>
        <v>0</v>
      </c>
      <c r="M12" s="41">
        <f>SUM(M6:M11)</f>
        <v>637</v>
      </c>
      <c r="N12" s="41">
        <f>SUM(N6:N11)</f>
        <v>207</v>
      </c>
      <c r="O12" s="41">
        <f>SUM(O6:O11)</f>
        <v>2</v>
      </c>
      <c r="P12" s="41">
        <f>SUM(P6:P11)</f>
        <v>209</v>
      </c>
      <c r="Q12" s="42">
        <f>IFERROR(P12/M12,"-")</f>
        <v>0.32810047095761</v>
      </c>
      <c r="R12" s="78">
        <f>SUM(R6:R11)</f>
        <v>14</v>
      </c>
      <c r="S12" s="78">
        <f>SUM(S6:S11)</f>
        <v>52</v>
      </c>
      <c r="T12" s="42">
        <f>IFERROR(R12/P12,"-")</f>
        <v>0.066985645933014</v>
      </c>
      <c r="U12" s="184">
        <f>IFERROR(J12/P12,"-")</f>
        <v>909.09090909091</v>
      </c>
      <c r="V12" s="44">
        <f>SUM(V6:V11)</f>
        <v>9</v>
      </c>
      <c r="W12" s="42">
        <f>IFERROR(V12/P12,"-")</f>
        <v>0.043062200956938</v>
      </c>
      <c r="X12" s="190">
        <f>SUM(X6:X11)</f>
        <v>316000</v>
      </c>
      <c r="Y12" s="190">
        <f>IFERROR(X12/P12,"-")</f>
        <v>1511.961722488</v>
      </c>
      <c r="Z12" s="190">
        <f>IFERROR(X12/V12,"-")</f>
        <v>35111.111111111</v>
      </c>
      <c r="AA12" s="190">
        <f>X12-J12</f>
        <v>126000</v>
      </c>
      <c r="AB12" s="47">
        <f>X12/J12</f>
        <v>1.6631578947368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