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<sst xmlns="http://schemas.openxmlformats.org/spreadsheetml/2006/main" uniqueCount="94">
  <si>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</si>
  <si>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</si>
  <si>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</si>
  <si>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</si>
  <si>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</si>
  <si>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</si>
  <si>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</si>
  <si>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</si>
  <si>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</si>
  <si>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</si>
  <si>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</si>
  <si>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</si>
  <si>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</si>
  <si>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</si>
  <si>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</si>
  <si>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</si>
  <si>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</si>
  <si>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</si>
  <si>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</si>
  <si>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</si>
  <si>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</si>
  <si>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</si>
  <si>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</si>
  <si>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</si>
  <si>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</si>
  <si>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02月</t>
  </si>
  <si>
    <t>アイメール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</si>
  <si>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</si>
  <si>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</si>
  <si>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</si>
  <si>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</si>
  <si>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</si>
  <si>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</si>
  <si>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</si>
  <si>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</si>
  <si>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</si>
  <si>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</si>
  <si>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</si>
  <si>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</si>
  <si>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</si>
  <si>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</si>
  <si>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</si>
  <si>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</si>
  <si>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</si>
  <si>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</si>
  <si>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</si>
  <si>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</si>
  <si>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</si>
  <si>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</si>
  <si>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</si>
  <si>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</si>
  <si>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</si>
  <si>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</si>
  <si>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</si>
  <si>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</si>
  <si>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</si>
  <si>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</si>
  <si>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</si>
  <si>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</si>
  <si>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</si>
  <si>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</si>
  <si>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sms_a1061</t>
  </si>
  <si>
    <t>大洋図書</t>
  </si>
  <si>
    <t>5P風俗(妃さん)</t>
  </si>
  <si>
    <t>i38</t>
  </si>
  <si>
    <t>実話ナックルズGOLD ドキュメント</t>
  </si>
  <si>
    <t>1C5P</t>
  </si>
  <si>
    <t>2月08日(月)</t>
  </si>
  <si>
    <t>smss2290</t>
  </si>
  <si>
    <t>空電</t>
  </si>
  <si>
    <t>sms_a1062</t>
  </si>
  <si>
    <t>5P元祖（妃さん）</t>
  </si>
  <si>
    <t>臨時増刊ラヴァーズ</t>
  </si>
  <si>
    <t>2月22日(月)</t>
  </si>
  <si>
    <t>smss2291</t>
  </si>
  <si>
    <t>sms_a1059</t>
  </si>
  <si>
    <t>日本ジャーナル出版</t>
  </si>
  <si>
    <t>1P記事_求む！中高年男性版_アイ(妃さん)</t>
  </si>
  <si>
    <t>週刊実話増刊「実話ザ・タブー」</t>
  </si>
  <si>
    <t>表4　4C1P</t>
  </si>
  <si>
    <t>2月24日(水)</t>
  </si>
  <si>
    <t>smss2288</t>
  </si>
  <si>
    <t>雑誌 TOTAL</t>
  </si>
  <si>
    <t>●DVD 広告</t>
  </si>
  <si>
    <t>sms_a1060</t>
  </si>
  <si>
    <t>三和出版</t>
  </si>
  <si>
    <t>DVD漫画まさお</t>
  </si>
  <si>
    <t>A4変形判、CVSセブン以外、980円、4c64P、10万部</t>
  </si>
  <si>
    <t>mv20i</t>
  </si>
  <si>
    <t>Girls Secret</t>
  </si>
  <si>
    <t>DVD袋表4C</t>
  </si>
  <si>
    <t>2月09日(火)</t>
  </si>
  <si>
    <t>smss2289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</si>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</sst>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270000</v>
      </c>
      <c r="E6" s="81">
        <v>0</v>
      </c>
      <c r="F6" s="81">
        <v>0</v>
      </c>
      <c r="G6" s="81">
        <v>285</v>
      </c>
      <c r="H6" s="91">
        <v>69</v>
      </c>
      <c r="I6" s="92">
        <v>2</v>
      </c>
      <c r="J6" s="145">
        <f>H6+I6</f>
        <v>71</v>
      </c>
      <c r="K6" s="82">
        <f>IFERROR(J6/G6,"-")</f>
        <v>0.24912280701754</v>
      </c>
      <c r="L6" s="81">
        <v>6</v>
      </c>
      <c r="M6" s="81">
        <v>16</v>
      </c>
      <c r="N6" s="82">
        <f>IFERROR(L6/J6,"-")</f>
        <v>0.084507042253521</v>
      </c>
      <c r="O6" s="83">
        <f>IFERROR(D6/J6,"-")</f>
        <v>3802.8169014085</v>
      </c>
      <c r="P6" s="84">
        <v>11</v>
      </c>
      <c r="Q6" s="82">
        <f>IFERROR(P6/J6,"-")</f>
        <v>0.15492957746479</v>
      </c>
      <c r="R6" s="200">
        <v>318000</v>
      </c>
      <c r="S6" s="201">
        <f>IFERROR(R6/J6,"-")</f>
        <v>4478.8732394366</v>
      </c>
      <c r="T6" s="201">
        <f>IFERROR(R6/P6,"-")</f>
        <v>28909.090909091</v>
      </c>
      <c r="U6" s="195">
        <f>IFERROR(R6-D6,"-")</f>
        <v>48000</v>
      </c>
      <c r="V6" s="85">
        <f>R6/D6</f>
        <v>1.1777777777778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0</v>
      </c>
      <c r="F7" s="81">
        <v>0</v>
      </c>
      <c r="G7" s="81">
        <v>409</v>
      </c>
      <c r="H7" s="91">
        <v>168</v>
      </c>
      <c r="I7" s="92">
        <v>1</v>
      </c>
      <c r="J7" s="145">
        <f>H7+I7</f>
        <v>169</v>
      </c>
      <c r="K7" s="82">
        <f>IFERROR(J7/G7,"-")</f>
        <v>0.41320293398533</v>
      </c>
      <c r="L7" s="81">
        <v>10</v>
      </c>
      <c r="M7" s="81">
        <v>35</v>
      </c>
      <c r="N7" s="82">
        <f>IFERROR(L7/J7,"-")</f>
        <v>0.059171597633136</v>
      </c>
      <c r="O7" s="83">
        <f>IFERROR(D7/J7,"-")</f>
        <v>739.6449704142</v>
      </c>
      <c r="P7" s="84">
        <v>12</v>
      </c>
      <c r="Q7" s="82">
        <f>IFERROR(P7/J7,"-")</f>
        <v>0.071005917159763</v>
      </c>
      <c r="R7" s="200">
        <v>137000</v>
      </c>
      <c r="S7" s="201">
        <f>IFERROR(R7/J7,"-")</f>
        <v>810.65088757396</v>
      </c>
      <c r="T7" s="201">
        <f>IFERROR(R7/P7,"-")</f>
        <v>11416.666666667</v>
      </c>
      <c r="U7" s="195">
        <f>IFERROR(R7-D7,"-")</f>
        <v>12000</v>
      </c>
      <c r="V7" s="85">
        <f>R7/D7</f>
        <v>1.096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395000</v>
      </c>
      <c r="E10" s="41">
        <f>SUM(E6:E8)</f>
        <v>0</v>
      </c>
      <c r="F10" s="41">
        <f>SUM(F6:F8)</f>
        <v>0</v>
      </c>
      <c r="G10" s="41">
        <f>SUM(G6:G8)</f>
        <v>694</v>
      </c>
      <c r="H10" s="41">
        <f>SUM(H6:H8)</f>
        <v>237</v>
      </c>
      <c r="I10" s="41">
        <f>SUM(I6:I8)</f>
        <v>3</v>
      </c>
      <c r="J10" s="41">
        <f>SUM(J6:J8)</f>
        <v>240</v>
      </c>
      <c r="K10" s="42">
        <f>IFERROR(J10/G10,"-")</f>
        <v>0.34582132564842</v>
      </c>
      <c r="L10" s="78">
        <f>SUM(L6:L8)</f>
        <v>16</v>
      </c>
      <c r="M10" s="78">
        <f>SUM(M6:M8)</f>
        <v>51</v>
      </c>
      <c r="N10" s="42">
        <f>IFERROR(L10/J10,"-")</f>
        <v>0.066666666666667</v>
      </c>
      <c r="O10" s="43">
        <f>IFERROR(D10/J10,"-")</f>
        <v>1645.8333333333</v>
      </c>
      <c r="P10" s="44">
        <f>SUM(P6:P8)</f>
        <v>23</v>
      </c>
      <c r="Q10" s="42">
        <f>IFERROR(P10/J10,"-")</f>
        <v>0.095833333333333</v>
      </c>
      <c r="R10" s="45">
        <f>SUM(R6:R8)</f>
        <v>455000</v>
      </c>
      <c r="S10" s="45">
        <f>IFERROR(R10/J10,"-")</f>
        <v>1895.8333333333</v>
      </c>
      <c r="T10" s="45">
        <f>IFERROR(R10/P10,"-")</f>
        <v>19782.608695652</v>
      </c>
      <c r="U10" s="46">
        <f>SUM(U6:U8)</f>
        <v>60000</v>
      </c>
      <c r="V10" s="47">
        <f>IFERROR(R10/D10,"-")</f>
        <v>1.1518987341772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3.0571428571429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</v>
      </c>
      <c r="K6" s="81">
        <v>0</v>
      </c>
      <c r="L6" s="81">
        <v>0</v>
      </c>
      <c r="M6" s="81">
        <v>68</v>
      </c>
      <c r="N6" s="91">
        <v>7</v>
      </c>
      <c r="O6" s="92">
        <v>0</v>
      </c>
      <c r="P6" s="93">
        <f>N6+O6</f>
        <v>7</v>
      </c>
      <c r="Q6" s="82">
        <f>IFERROR(P6/M6,"-")</f>
        <v>0.10294117647059</v>
      </c>
      <c r="R6" s="81">
        <v>1</v>
      </c>
      <c r="S6" s="81">
        <v>1</v>
      </c>
      <c r="T6" s="82">
        <f>IFERROR(S6/(O6+P6),"-")</f>
        <v>0.14285714285714</v>
      </c>
      <c r="U6" s="182">
        <f>IFERROR(J6/SUM(P6:P7),"-")</f>
        <v>3181.8181818182</v>
      </c>
      <c r="V6" s="84">
        <v>5</v>
      </c>
      <c r="W6" s="82">
        <f>IF(P6=0,"-",V6/P6)</f>
        <v>0.71428571428571</v>
      </c>
      <c r="X6" s="186">
        <v>175000</v>
      </c>
      <c r="Y6" s="187">
        <f>IFERROR(X6/P6,"-")</f>
        <v>25000</v>
      </c>
      <c r="Z6" s="187">
        <f>IFERROR(X6/V6,"-")</f>
        <v>35000</v>
      </c>
      <c r="AA6" s="188">
        <f>SUM(X6:X7)-SUM(J6:J7)</f>
        <v>144000</v>
      </c>
      <c r="AB6" s="85">
        <f>SUM(X6:X7)/SUM(J6:J7)</f>
        <v>3.0571428571429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0.28571428571429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1500</v>
      </c>
      <c r="AS6" s="105">
        <v>1</v>
      </c>
      <c r="AT6" s="105"/>
      <c r="AU6" s="105"/>
      <c r="AV6" s="106">
        <v>1</v>
      </c>
      <c r="AW6" s="107">
        <f>IF(P6=0,"",IF(AV6=0,"",(AV6/P6)))</f>
        <v>0.14285714285714</v>
      </c>
      <c r="AX6" s="106">
        <v>1</v>
      </c>
      <c r="AY6" s="108">
        <f>IFERROR(AX6/AV6,"-")</f>
        <v>1</v>
      </c>
      <c r="AZ6" s="109">
        <v>8000</v>
      </c>
      <c r="BA6" s="110">
        <f>IFERROR(AZ6/AV6,"-")</f>
        <v>8000</v>
      </c>
      <c r="BB6" s="111"/>
      <c r="BC6" s="111">
        <v>1</v>
      </c>
      <c r="BD6" s="111"/>
      <c r="BE6" s="112">
        <v>1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0.14285714285714</v>
      </c>
      <c r="BP6" s="121">
        <v>1</v>
      </c>
      <c r="BQ6" s="122">
        <f>IFERROR(BP6/BN6,"-")</f>
        <v>1</v>
      </c>
      <c r="BR6" s="123">
        <v>73000</v>
      </c>
      <c r="BS6" s="124">
        <f>IFERROR(BR6/BN6,"-")</f>
        <v>73000</v>
      </c>
      <c r="BT6" s="125"/>
      <c r="BU6" s="125"/>
      <c r="BV6" s="125">
        <v>1</v>
      </c>
      <c r="BW6" s="126">
        <v>2</v>
      </c>
      <c r="BX6" s="127">
        <f>IF(P6=0,"",IF(BW6=0,"",(BW6/P6)))</f>
        <v>0.28571428571429</v>
      </c>
      <c r="BY6" s="128">
        <v>2</v>
      </c>
      <c r="BZ6" s="129">
        <f>IFERROR(BY6/BW6,"-")</f>
        <v>1</v>
      </c>
      <c r="CA6" s="130">
        <v>91000</v>
      </c>
      <c r="CB6" s="131">
        <f>IFERROR(CA6/BW6,"-")</f>
        <v>45500</v>
      </c>
      <c r="CC6" s="132"/>
      <c r="CD6" s="132"/>
      <c r="CE6" s="132">
        <v>2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175000</v>
      </c>
      <c r="CQ6" s="141">
        <v>76000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0</v>
      </c>
      <c r="L7" s="81">
        <v>0</v>
      </c>
      <c r="M7" s="81">
        <v>55</v>
      </c>
      <c r="N7" s="91">
        <v>14</v>
      </c>
      <c r="O7" s="92">
        <v>1</v>
      </c>
      <c r="P7" s="93">
        <f>N7+O7</f>
        <v>15</v>
      </c>
      <c r="Q7" s="82">
        <f>IFERROR(P7/M7,"-")</f>
        <v>0.27272727272727</v>
      </c>
      <c r="R7" s="81">
        <v>0</v>
      </c>
      <c r="S7" s="81">
        <v>3</v>
      </c>
      <c r="T7" s="82">
        <f>IFERROR(S7/(O7+P7),"-")</f>
        <v>0.1875</v>
      </c>
      <c r="U7" s="182"/>
      <c r="V7" s="84">
        <v>2</v>
      </c>
      <c r="W7" s="82">
        <f>IF(P7=0,"-",V7/P7)</f>
        <v>0.13333333333333</v>
      </c>
      <c r="X7" s="186">
        <v>39000</v>
      </c>
      <c r="Y7" s="187">
        <f>IFERROR(X7/P7,"-")</f>
        <v>2600</v>
      </c>
      <c r="Z7" s="187">
        <f>IFERROR(X7/V7,"-")</f>
        <v>19500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0.13333333333333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0.26666666666667</v>
      </c>
      <c r="BG7" s="112">
        <v>1</v>
      </c>
      <c r="BH7" s="114">
        <f>IFERROR(BG7/BE7,"-")</f>
        <v>0.25</v>
      </c>
      <c r="BI7" s="115">
        <v>5000</v>
      </c>
      <c r="BJ7" s="116">
        <f>IFERROR(BI7/BE7,"-")</f>
        <v>1250</v>
      </c>
      <c r="BK7" s="117">
        <v>1</v>
      </c>
      <c r="BL7" s="117"/>
      <c r="BM7" s="117"/>
      <c r="BN7" s="119">
        <v>2</v>
      </c>
      <c r="BO7" s="120">
        <f>IF(P7=0,"",IF(BN7=0,"",(BN7/P7)))</f>
        <v>0.13333333333333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6</v>
      </c>
      <c r="BX7" s="127">
        <f>IF(P7=0,"",IF(BW7=0,"",(BW7/P7)))</f>
        <v>0.4</v>
      </c>
      <c r="BY7" s="128">
        <v>3</v>
      </c>
      <c r="BZ7" s="129">
        <f>IFERROR(BY7/BW7,"-")</f>
        <v>0.5</v>
      </c>
      <c r="CA7" s="130">
        <v>1281000</v>
      </c>
      <c r="CB7" s="131">
        <f>IFERROR(CA7/BW7,"-")</f>
        <v>213500</v>
      </c>
      <c r="CC7" s="132">
        <v>1</v>
      </c>
      <c r="CD7" s="132"/>
      <c r="CE7" s="132">
        <v>2</v>
      </c>
      <c r="CF7" s="133">
        <v>1</v>
      </c>
      <c r="CG7" s="134">
        <f>IF(P7=0,"",IF(CF7=0,"",(CF7/P7)))</f>
        <v>0.066666666666667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39000</v>
      </c>
      <c r="CQ7" s="141">
        <v>931000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</v>
      </c>
      <c r="B8" s="203" t="s">
        <v>70</v>
      </c>
      <c r="C8" s="203" t="s">
        <v>62</v>
      </c>
      <c r="D8" s="203" t="s">
        <v>71</v>
      </c>
      <c r="E8" s="203"/>
      <c r="F8" s="203" t="s">
        <v>64</v>
      </c>
      <c r="G8" s="203" t="s">
        <v>72</v>
      </c>
      <c r="H8" s="90" t="s">
        <v>66</v>
      </c>
      <c r="I8" s="90" t="s">
        <v>73</v>
      </c>
      <c r="J8" s="188">
        <v>75000</v>
      </c>
      <c r="K8" s="81">
        <v>0</v>
      </c>
      <c r="L8" s="81">
        <v>0</v>
      </c>
      <c r="M8" s="81">
        <v>54</v>
      </c>
      <c r="N8" s="91">
        <v>12</v>
      </c>
      <c r="O8" s="92">
        <v>0</v>
      </c>
      <c r="P8" s="93">
        <f>N8+O8</f>
        <v>12</v>
      </c>
      <c r="Q8" s="82">
        <f>IFERROR(P8/M8,"-")</f>
        <v>0.22222222222222</v>
      </c>
      <c r="R8" s="81">
        <v>0</v>
      </c>
      <c r="S8" s="81">
        <v>3</v>
      </c>
      <c r="T8" s="82">
        <f>IFERROR(S8/(O8+P8),"-")</f>
        <v>0.25</v>
      </c>
      <c r="U8" s="182">
        <f>IFERROR(J8/SUM(P8:P9),"-")</f>
        <v>2027.027027027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-75000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3</v>
      </c>
      <c r="AN8" s="101">
        <f>IF(P8=0,"",IF(AM8=0,"",(AM8/P8)))</f>
        <v>0.25</v>
      </c>
      <c r="AO8" s="100">
        <v>1</v>
      </c>
      <c r="AP8" s="102">
        <f>IFERROR(AP8/AM8,"-")</f>
        <v>0</v>
      </c>
      <c r="AQ8" s="103">
        <v>3000</v>
      </c>
      <c r="AR8" s="104">
        <f>IFERROR(AQ8/AM8,"-")</f>
        <v>1000</v>
      </c>
      <c r="AS8" s="105">
        <v>1</v>
      </c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4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0.33333333333333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0.083333333333333</v>
      </c>
      <c r="BY8" s="128">
        <v>1</v>
      </c>
      <c r="BZ8" s="129">
        <f>IFERROR(BY8/BW8,"-")</f>
        <v>1</v>
      </c>
      <c r="CA8" s="130">
        <v>40000</v>
      </c>
      <c r="CB8" s="131">
        <f>IFERROR(CA8/BW8,"-")</f>
        <v>40000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>
        <v>40000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0</v>
      </c>
      <c r="L9" s="81">
        <v>0</v>
      </c>
      <c r="M9" s="81">
        <v>57</v>
      </c>
      <c r="N9" s="91">
        <v>24</v>
      </c>
      <c r="O9" s="92">
        <v>1</v>
      </c>
      <c r="P9" s="93">
        <f>N9+O9</f>
        <v>25</v>
      </c>
      <c r="Q9" s="82">
        <f>IFERROR(P9/M9,"-")</f>
        <v>0.43859649122807</v>
      </c>
      <c r="R9" s="81">
        <v>3</v>
      </c>
      <c r="S9" s="81">
        <v>4</v>
      </c>
      <c r="T9" s="82">
        <f>IFERROR(S9/(O9+P9),"-")</f>
        <v>0.15384615384615</v>
      </c>
      <c r="U9" s="182"/>
      <c r="V9" s="84">
        <v>1</v>
      </c>
      <c r="W9" s="82">
        <f>IF(P9=0,"-",V9/P9)</f>
        <v>0.04</v>
      </c>
      <c r="X9" s="186">
        <v>0</v>
      </c>
      <c r="Y9" s="187">
        <f>IFERROR(X9/P9,"-")</f>
        <v>0</v>
      </c>
      <c r="Z9" s="187">
        <f>IFERROR(X9/V9,"-")</f>
        <v>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4</v>
      </c>
      <c r="AN9" s="101">
        <f>IF(P9=0,"",IF(AM9=0,"",(AM9/P9)))</f>
        <v>0.16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7</v>
      </c>
      <c r="BF9" s="113">
        <f>IF(P9=0,"",IF(BE9=0,"",(BE9/P9)))</f>
        <v>0.28</v>
      </c>
      <c r="BG9" s="112">
        <v>1</v>
      </c>
      <c r="BH9" s="114">
        <f>IFERROR(BG9/BE9,"-")</f>
        <v>0.14285714285714</v>
      </c>
      <c r="BI9" s="115">
        <v>239000</v>
      </c>
      <c r="BJ9" s="116">
        <f>IFERROR(BI9/BE9,"-")</f>
        <v>34142.857142857</v>
      </c>
      <c r="BK9" s="117"/>
      <c r="BL9" s="117"/>
      <c r="BM9" s="117">
        <v>1</v>
      </c>
      <c r="BN9" s="119">
        <v>11</v>
      </c>
      <c r="BO9" s="120">
        <f>IF(P9=0,"",IF(BN9=0,"",(BN9/P9)))</f>
        <v>0.44</v>
      </c>
      <c r="BP9" s="121">
        <v>1</v>
      </c>
      <c r="BQ9" s="122">
        <f>IFERROR(BP9/BN9,"-")</f>
        <v>0.090909090909091</v>
      </c>
      <c r="BR9" s="123">
        <v>9000</v>
      </c>
      <c r="BS9" s="124">
        <f>IFERROR(BR9/BN9,"-")</f>
        <v>818.18181818182</v>
      </c>
      <c r="BT9" s="125"/>
      <c r="BU9" s="125"/>
      <c r="BV9" s="125">
        <v>1</v>
      </c>
      <c r="BW9" s="126">
        <v>2</v>
      </c>
      <c r="BX9" s="127">
        <f>IF(P9=0,"",IF(BW9=0,"",(BW9/P9)))</f>
        <v>0.08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0</v>
      </c>
      <c r="CQ9" s="141">
        <v>239000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0.832</v>
      </c>
      <c r="B10" s="203" t="s">
        <v>75</v>
      </c>
      <c r="C10" s="203" t="s">
        <v>76</v>
      </c>
      <c r="D10" s="203" t="s">
        <v>77</v>
      </c>
      <c r="E10" s="203"/>
      <c r="F10" s="203" t="s">
        <v>64</v>
      </c>
      <c r="G10" s="203" t="s">
        <v>78</v>
      </c>
      <c r="H10" s="90" t="s">
        <v>79</v>
      </c>
      <c r="I10" s="90" t="s">
        <v>80</v>
      </c>
      <c r="J10" s="188">
        <v>125000</v>
      </c>
      <c r="K10" s="81">
        <v>0</v>
      </c>
      <c r="L10" s="81">
        <v>0</v>
      </c>
      <c r="M10" s="81">
        <v>23</v>
      </c>
      <c r="N10" s="91">
        <v>3</v>
      </c>
      <c r="O10" s="92">
        <v>0</v>
      </c>
      <c r="P10" s="93">
        <f>N10+O10</f>
        <v>3</v>
      </c>
      <c r="Q10" s="82">
        <f>IFERROR(P10/M10,"-")</f>
        <v>0.1304347826087</v>
      </c>
      <c r="R10" s="81">
        <v>0</v>
      </c>
      <c r="S10" s="81">
        <v>1</v>
      </c>
      <c r="T10" s="82">
        <f>IFERROR(S10/(O10+P10),"-")</f>
        <v>0.33333333333333</v>
      </c>
      <c r="U10" s="182">
        <f>IFERROR(J10/SUM(P10:P11),"-")</f>
        <v>10416.666666667</v>
      </c>
      <c r="V10" s="84">
        <v>1</v>
      </c>
      <c r="W10" s="82">
        <f>IF(P10=0,"-",V10/P10)</f>
        <v>0.33333333333333</v>
      </c>
      <c r="X10" s="186">
        <v>26000</v>
      </c>
      <c r="Y10" s="187">
        <f>IFERROR(X10/P10,"-")</f>
        <v>8666.6666666667</v>
      </c>
      <c r="Z10" s="187">
        <f>IFERROR(X10/V10,"-")</f>
        <v>26000</v>
      </c>
      <c r="AA10" s="188">
        <f>SUM(X10:X11)-SUM(J10:J11)</f>
        <v>-21000</v>
      </c>
      <c r="AB10" s="85">
        <f>SUM(X10:X11)/SUM(J10:J11)</f>
        <v>0.832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0.66666666666667</v>
      </c>
      <c r="BY10" s="128">
        <v>1</v>
      </c>
      <c r="BZ10" s="129">
        <f>IFERROR(BY10/BW10,"-")</f>
        <v>0.5</v>
      </c>
      <c r="CA10" s="130">
        <v>26000</v>
      </c>
      <c r="CB10" s="131">
        <f>IFERROR(CA10/BW10,"-")</f>
        <v>13000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26000</v>
      </c>
      <c r="CQ10" s="141">
        <v>26000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0</v>
      </c>
      <c r="L11" s="81">
        <v>0</v>
      </c>
      <c r="M11" s="81">
        <v>28</v>
      </c>
      <c r="N11" s="91">
        <v>9</v>
      </c>
      <c r="O11" s="92">
        <v>0</v>
      </c>
      <c r="P11" s="93">
        <f>N11+O11</f>
        <v>9</v>
      </c>
      <c r="Q11" s="82">
        <f>IFERROR(P11/M11,"-")</f>
        <v>0.32142857142857</v>
      </c>
      <c r="R11" s="81">
        <v>2</v>
      </c>
      <c r="S11" s="81">
        <v>4</v>
      </c>
      <c r="T11" s="82">
        <f>IFERROR(S11/(O11+P11),"-")</f>
        <v>0.44444444444444</v>
      </c>
      <c r="U11" s="182"/>
      <c r="V11" s="84">
        <v>2</v>
      </c>
      <c r="W11" s="82">
        <f>IF(P11=0,"-",V11/P11)</f>
        <v>0.22222222222222</v>
      </c>
      <c r="X11" s="186">
        <v>78000</v>
      </c>
      <c r="Y11" s="187">
        <f>IFERROR(X11/P11,"-")</f>
        <v>8666.6666666667</v>
      </c>
      <c r="Z11" s="187">
        <f>IFERROR(X11/V11,"-")</f>
        <v>39000</v>
      </c>
      <c r="AA11" s="188"/>
      <c r="AB11" s="85"/>
      <c r="AC11" s="79"/>
      <c r="AD11" s="94">
        <v>1</v>
      </c>
      <c r="AE11" s="95">
        <f>IF(P11=0,"",IF(AD11=0,"",(AD11/P11)))</f>
        <v>0.11111111111111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0.22222222222222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0.22222222222222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4</v>
      </c>
      <c r="BX11" s="127">
        <f>IF(P11=0,"",IF(BW11=0,"",(BW11/P11)))</f>
        <v>0.44444444444444</v>
      </c>
      <c r="BY11" s="128">
        <v>2</v>
      </c>
      <c r="BZ11" s="129">
        <f>IFERROR(BY11/BW11,"-")</f>
        <v>0.5</v>
      </c>
      <c r="CA11" s="130">
        <v>78000</v>
      </c>
      <c r="CB11" s="131">
        <f>IFERROR(CA11/BW11,"-")</f>
        <v>19500</v>
      </c>
      <c r="CC11" s="132">
        <v>1</v>
      </c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78000</v>
      </c>
      <c r="CQ11" s="141">
        <v>75000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1.1777777777778</v>
      </c>
      <c r="B14" s="39"/>
      <c r="C14" s="39"/>
      <c r="D14" s="39"/>
      <c r="E14" s="39"/>
      <c r="F14" s="39"/>
      <c r="G14" s="40" t="s">
        <v>82</v>
      </c>
      <c r="H14" s="40"/>
      <c r="I14" s="40"/>
      <c r="J14" s="190">
        <f>SUM(J6:J13)</f>
        <v>270000</v>
      </c>
      <c r="K14" s="41">
        <f>SUM(K6:K13)</f>
        <v>0</v>
      </c>
      <c r="L14" s="41">
        <f>SUM(L6:L13)</f>
        <v>0</v>
      </c>
      <c r="M14" s="41">
        <f>SUM(M6:M13)</f>
        <v>285</v>
      </c>
      <c r="N14" s="41">
        <f>SUM(N6:N13)</f>
        <v>69</v>
      </c>
      <c r="O14" s="41">
        <f>SUM(O6:O13)</f>
        <v>2</v>
      </c>
      <c r="P14" s="41">
        <f>SUM(P6:P13)</f>
        <v>71</v>
      </c>
      <c r="Q14" s="42">
        <f>IFERROR(P14/M14,"-")</f>
        <v>0.24912280701754</v>
      </c>
      <c r="R14" s="78">
        <f>SUM(R6:R13)</f>
        <v>6</v>
      </c>
      <c r="S14" s="78">
        <f>SUM(S6:S13)</f>
        <v>16</v>
      </c>
      <c r="T14" s="42">
        <f>IFERROR(R14/P14,"-")</f>
        <v>0.084507042253521</v>
      </c>
      <c r="U14" s="184">
        <f>IFERROR(J14/P14,"-")</f>
        <v>3802.8169014085</v>
      </c>
      <c r="V14" s="44">
        <f>SUM(V6:V13)</f>
        <v>11</v>
      </c>
      <c r="W14" s="42">
        <f>IFERROR(V14/P14,"-")</f>
        <v>0.15492957746479</v>
      </c>
      <c r="X14" s="190">
        <f>SUM(X6:X13)</f>
        <v>318000</v>
      </c>
      <c r="Y14" s="190">
        <f>IFERROR(X14/P14,"-")</f>
        <v>4478.8732394366</v>
      </c>
      <c r="Z14" s="190">
        <f>IFERROR(X14/V14,"-")</f>
        <v>28909.090909091</v>
      </c>
      <c r="AA14" s="190">
        <f>X14-J14</f>
        <v>48000</v>
      </c>
      <c r="AB14" s="47">
        <f>X14/J14</f>
        <v>1.1777777777778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1.096</v>
      </c>
      <c r="B6" s="203" t="s">
        <v>84</v>
      </c>
      <c r="C6" s="203" t="s">
        <v>85</v>
      </c>
      <c r="D6" s="203" t="s">
        <v>86</v>
      </c>
      <c r="E6" s="203" t="s">
        <v>87</v>
      </c>
      <c r="F6" s="203" t="s">
        <v>88</v>
      </c>
      <c r="G6" s="203" t="s">
        <v>89</v>
      </c>
      <c r="H6" s="90" t="s">
        <v>90</v>
      </c>
      <c r="I6" s="90" t="s">
        <v>91</v>
      </c>
      <c r="J6" s="188">
        <v>125000</v>
      </c>
      <c r="K6" s="81">
        <v>0</v>
      </c>
      <c r="L6" s="81">
        <v>0</v>
      </c>
      <c r="M6" s="81">
        <v>142</v>
      </c>
      <c r="N6" s="91">
        <v>31</v>
      </c>
      <c r="O6" s="92">
        <v>0</v>
      </c>
      <c r="P6" s="93">
        <f>N6+O6</f>
        <v>31</v>
      </c>
      <c r="Q6" s="82">
        <f>IFERROR(P6/M6,"-")</f>
        <v>0.21830985915493</v>
      </c>
      <c r="R6" s="81">
        <v>3</v>
      </c>
      <c r="S6" s="81">
        <v>9</v>
      </c>
      <c r="T6" s="82">
        <f>IFERROR(S6/(O6+P6),"-")</f>
        <v>0.29032258064516</v>
      </c>
      <c r="U6" s="182">
        <f>IFERROR(J6/SUM(P6:P7),"-")</f>
        <v>739.6449704142</v>
      </c>
      <c r="V6" s="84">
        <v>4</v>
      </c>
      <c r="W6" s="82">
        <f>IF(P6=0,"-",V6/P6)</f>
        <v>0.12903225806452</v>
      </c>
      <c r="X6" s="186">
        <v>56000</v>
      </c>
      <c r="Y6" s="187">
        <f>IFERROR(X6/P6,"-")</f>
        <v>1806.4516129032</v>
      </c>
      <c r="Z6" s="187">
        <f>IFERROR(X6/V6,"-")</f>
        <v>14000</v>
      </c>
      <c r="AA6" s="188">
        <f>SUM(X6:X7)-SUM(J6:J7)</f>
        <v>12000</v>
      </c>
      <c r="AB6" s="85">
        <f>SUM(X6:X7)/SUM(J6:J7)</f>
        <v>1.096</v>
      </c>
      <c r="AC6" s="79"/>
      <c r="AD6" s="94">
        <v>6</v>
      </c>
      <c r="AE6" s="95">
        <f>IF(P6=0,"",IF(AD6=0,"",(AD6/P6)))</f>
        <v>0.19354838709677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6</v>
      </c>
      <c r="AN6" s="101">
        <f>IF(P6=0,"",IF(AM6=0,"",(AM6/P6)))</f>
        <v>0.19354838709677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7</v>
      </c>
      <c r="AW6" s="107">
        <f>IF(P6=0,"",IF(AV6=0,"",(AV6/P6)))</f>
        <v>0.2258064516129</v>
      </c>
      <c r="AX6" s="106">
        <v>1</v>
      </c>
      <c r="AY6" s="108">
        <f>IFERROR(AX6/AV6,"-")</f>
        <v>0.14285714285714</v>
      </c>
      <c r="AZ6" s="109">
        <v>40000</v>
      </c>
      <c r="BA6" s="110">
        <f>IFERROR(AZ6/AV6,"-")</f>
        <v>5714.2857142857</v>
      </c>
      <c r="BB6" s="111"/>
      <c r="BC6" s="111"/>
      <c r="BD6" s="111">
        <v>1</v>
      </c>
      <c r="BE6" s="112">
        <v>5</v>
      </c>
      <c r="BF6" s="113">
        <f>IF(P6=0,"",IF(BE6=0,"",(BE6/P6)))</f>
        <v>0.16129032258065</v>
      </c>
      <c r="BG6" s="112">
        <v>2</v>
      </c>
      <c r="BH6" s="114">
        <f>IFERROR(BG6/BE6,"-")</f>
        <v>0.4</v>
      </c>
      <c r="BI6" s="115">
        <v>19000</v>
      </c>
      <c r="BJ6" s="116">
        <f>IFERROR(BI6/BE6,"-")</f>
        <v>3800</v>
      </c>
      <c r="BK6" s="117"/>
      <c r="BL6" s="117">
        <v>1</v>
      </c>
      <c r="BM6" s="117">
        <v>1</v>
      </c>
      <c r="BN6" s="119">
        <v>6</v>
      </c>
      <c r="BO6" s="120">
        <f>IF(P6=0,"",IF(BN6=0,"",(BN6/P6)))</f>
        <v>0.19354838709677</v>
      </c>
      <c r="BP6" s="121">
        <v>1</v>
      </c>
      <c r="BQ6" s="122">
        <f>IFERROR(BP6/BN6,"-")</f>
        <v>0.16666666666667</v>
      </c>
      <c r="BR6" s="123">
        <v>3000</v>
      </c>
      <c r="BS6" s="124">
        <f>IFERROR(BR6/BN6,"-")</f>
        <v>500</v>
      </c>
      <c r="BT6" s="125">
        <v>1</v>
      </c>
      <c r="BU6" s="125"/>
      <c r="BV6" s="125"/>
      <c r="BW6" s="126">
        <v>1</v>
      </c>
      <c r="BX6" s="127">
        <f>IF(P6=0,"",IF(BW6=0,"",(BW6/P6)))</f>
        <v>0.032258064516129</v>
      </c>
      <c r="BY6" s="128">
        <v>1</v>
      </c>
      <c r="BZ6" s="129">
        <f>IFERROR(BY6/BW6,"-")</f>
        <v>1</v>
      </c>
      <c r="CA6" s="130">
        <v>6000</v>
      </c>
      <c r="CB6" s="131">
        <f>IFERROR(CA6/BW6,"-")</f>
        <v>6000</v>
      </c>
      <c r="CC6" s="132"/>
      <c r="CD6" s="132">
        <v>1</v>
      </c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56000</v>
      </c>
      <c r="CQ6" s="141">
        <v>40000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92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0</v>
      </c>
      <c r="L7" s="81">
        <v>0</v>
      </c>
      <c r="M7" s="81">
        <v>267</v>
      </c>
      <c r="N7" s="91">
        <v>137</v>
      </c>
      <c r="O7" s="92">
        <v>1</v>
      </c>
      <c r="P7" s="93">
        <f>N7+O7</f>
        <v>138</v>
      </c>
      <c r="Q7" s="82">
        <f>IFERROR(P7/M7,"-")</f>
        <v>0.51685393258427</v>
      </c>
      <c r="R7" s="81">
        <v>7</v>
      </c>
      <c r="S7" s="81">
        <v>26</v>
      </c>
      <c r="T7" s="82">
        <f>IFERROR(S7/(O7+P7),"-")</f>
        <v>0.18705035971223</v>
      </c>
      <c r="U7" s="182"/>
      <c r="V7" s="84">
        <v>8</v>
      </c>
      <c r="W7" s="82">
        <f>IF(P7=0,"-",V7/P7)</f>
        <v>0.057971014492754</v>
      </c>
      <c r="X7" s="186">
        <v>81000</v>
      </c>
      <c r="Y7" s="187">
        <f>IFERROR(X7/P7,"-")</f>
        <v>586.95652173913</v>
      </c>
      <c r="Z7" s="187">
        <f>IFERROR(X7/V7,"-")</f>
        <v>10125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24</v>
      </c>
      <c r="AN7" s="101">
        <f>IF(P7=0,"",IF(AM7=0,"",(AM7/P7)))</f>
        <v>0.17391304347826</v>
      </c>
      <c r="AO7" s="100">
        <v>1</v>
      </c>
      <c r="AP7" s="102">
        <f>IFERROR(AP7/AM7,"-")</f>
        <v>0</v>
      </c>
      <c r="AQ7" s="103">
        <v>12000</v>
      </c>
      <c r="AR7" s="104">
        <f>IFERROR(AQ7/AM7,"-")</f>
        <v>500</v>
      </c>
      <c r="AS7" s="105"/>
      <c r="AT7" s="105"/>
      <c r="AU7" s="105">
        <v>1</v>
      </c>
      <c r="AV7" s="106">
        <v>20</v>
      </c>
      <c r="AW7" s="107">
        <f>IF(P7=0,"",IF(AV7=0,"",(AV7/P7)))</f>
        <v>0.14492753623188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31</v>
      </c>
      <c r="BF7" s="113">
        <f>IF(P7=0,"",IF(BE7=0,"",(BE7/P7)))</f>
        <v>0.22463768115942</v>
      </c>
      <c r="BG7" s="112">
        <v>1</v>
      </c>
      <c r="BH7" s="114">
        <f>IFERROR(BG7/BE7,"-")</f>
        <v>0.032258064516129</v>
      </c>
      <c r="BI7" s="115">
        <v>18000</v>
      </c>
      <c r="BJ7" s="116">
        <f>IFERROR(BI7/BE7,"-")</f>
        <v>580.64516129032</v>
      </c>
      <c r="BK7" s="117"/>
      <c r="BL7" s="117"/>
      <c r="BM7" s="117">
        <v>1</v>
      </c>
      <c r="BN7" s="119">
        <v>44</v>
      </c>
      <c r="BO7" s="120">
        <f>IF(P7=0,"",IF(BN7=0,"",(BN7/P7)))</f>
        <v>0.31884057971014</v>
      </c>
      <c r="BP7" s="121">
        <v>6</v>
      </c>
      <c r="BQ7" s="122">
        <f>IFERROR(BP7/BN7,"-")</f>
        <v>0.13636363636364</v>
      </c>
      <c r="BR7" s="123">
        <v>51000</v>
      </c>
      <c r="BS7" s="124">
        <f>IFERROR(BR7/BN7,"-")</f>
        <v>1159.0909090909</v>
      </c>
      <c r="BT7" s="125">
        <v>4</v>
      </c>
      <c r="BU7" s="125">
        <v>1</v>
      </c>
      <c r="BV7" s="125">
        <v>1</v>
      </c>
      <c r="BW7" s="126">
        <v>14</v>
      </c>
      <c r="BX7" s="127">
        <f>IF(P7=0,"",IF(BW7=0,"",(BW7/P7)))</f>
        <v>0.10144927536232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5</v>
      </c>
      <c r="CG7" s="134">
        <f>IF(P7=0,"",IF(CF7=0,"",(CF7/P7)))</f>
        <v>0.036231884057971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8</v>
      </c>
      <c r="CP7" s="141">
        <v>81000</v>
      </c>
      <c r="CQ7" s="141">
        <v>25000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1.096</v>
      </c>
      <c r="B10" s="39"/>
      <c r="C10" s="39"/>
      <c r="D10" s="39"/>
      <c r="E10" s="39"/>
      <c r="F10" s="39"/>
      <c r="G10" s="40" t="s">
        <v>93</v>
      </c>
      <c r="H10" s="40"/>
      <c r="I10" s="40"/>
      <c r="J10" s="190">
        <f>SUM(J6:J9)</f>
        <v>125000</v>
      </c>
      <c r="K10" s="41">
        <f>SUM(K6:K9)</f>
        <v>0</v>
      </c>
      <c r="L10" s="41">
        <f>SUM(L6:L9)</f>
        <v>0</v>
      </c>
      <c r="M10" s="41">
        <f>SUM(M6:M9)</f>
        <v>409</v>
      </c>
      <c r="N10" s="41">
        <f>SUM(N6:N9)</f>
        <v>168</v>
      </c>
      <c r="O10" s="41">
        <f>SUM(O6:O9)</f>
        <v>1</v>
      </c>
      <c r="P10" s="41">
        <f>SUM(P6:P9)</f>
        <v>169</v>
      </c>
      <c r="Q10" s="42">
        <f>IFERROR(P10/M10,"-")</f>
        <v>0.41320293398533</v>
      </c>
      <c r="R10" s="78">
        <f>SUM(R6:R9)</f>
        <v>10</v>
      </c>
      <c r="S10" s="78">
        <f>SUM(S6:S9)</f>
        <v>35</v>
      </c>
      <c r="T10" s="42">
        <f>IFERROR(R10/P10,"-")</f>
        <v>0.059171597633136</v>
      </c>
      <c r="U10" s="184">
        <f>IFERROR(J10/P10,"-")</f>
        <v>739.6449704142</v>
      </c>
      <c r="V10" s="44">
        <f>SUM(V6:V9)</f>
        <v>12</v>
      </c>
      <c r="W10" s="42">
        <f>IFERROR(V10/P10,"-")</f>
        <v>0.071005917159763</v>
      </c>
      <c r="X10" s="190">
        <f>SUM(X6:X9)</f>
        <v>137000</v>
      </c>
      <c r="Y10" s="190">
        <f>IFERROR(X10/P10,"-")</f>
        <v>810.65088757396</v>
      </c>
      <c r="Z10" s="190">
        <f>IFERROR(X10/V10,"-")</f>
        <v>11416.666666667</v>
      </c>
      <c r="AA10" s="190">
        <f>X10-J10</f>
        <v>12000</v>
      </c>
      <c r="AB10" s="47">
        <f>X10/J10</f>
        <v>1.096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