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<sst xmlns="http://schemas.openxmlformats.org/spreadsheetml/2006/main" uniqueCount="112">
  <si>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</si>
  <si>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</si>
  <si>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</si>
  <si>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</si>
  <si>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</si>
  <si>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</si>
  <si>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</si>
  <si>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</si>
  <si>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</si>
  <si>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</si>
  <si>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</si>
  <si>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</si>
  <si>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</si>
  <si>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</si>
  <si>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</si>
  <si>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</si>
  <si>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</si>
  <si>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</si>
  <si>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</si>
  <si>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</si>
  <si>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</si>
  <si>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</si>
  <si>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</si>
  <si>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</si>
  <si>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</si>
  <si>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</si>
  <si>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</si>
  <si>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</si>
  <si>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</si>
  <si>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</si>
  <si>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</si>
  <si>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</si>
  <si>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</si>
  <si>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</si>
  <si>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</si>
  <si>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</si>
  <si>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</si>
  <si>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</si>
  <si>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</si>
  <si>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</si>
  <si>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</si>
  <si>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</si>
  <si>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</si>
  <si>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</si>
  <si>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</si>
  <si>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</si>
  <si>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</si>
  <si>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</si>
  <si>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</si>
  <si>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</si>
  <si>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</si>
  <si>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</si>
  <si>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</si>
  <si>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</si>
  <si>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</si>
  <si>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</si>
  <si>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</si>
  <si>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</si>
  <si>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</si>
  <si>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</si>
  <si>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</si>
  <si>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sms_a1052</t>
  </si>
  <si>
    <t>徳間書店</t>
  </si>
  <si>
    <t>DVD4コマ_DVDとは違います</t>
  </si>
  <si>
    <t>i38</t>
  </si>
  <si>
    <t>アサヒ芸能.1W火</t>
  </si>
  <si>
    <t>DVD袋裏4C</t>
  </si>
  <si>
    <t>1月04日(月)</t>
  </si>
  <si>
    <t>smss2273</t>
  </si>
  <si>
    <t>空電</t>
  </si>
  <si>
    <t>sms_a1055</t>
  </si>
  <si>
    <t>大洋図書</t>
  </si>
  <si>
    <t>2P逆ナンインタビュー版_アイ(広瀬さん)</t>
  </si>
  <si>
    <t>実話ナックルズ ウルトラストロング</t>
  </si>
  <si>
    <t>1C2P</t>
  </si>
  <si>
    <t>1月15日(金)</t>
  </si>
  <si>
    <t>smss2277</t>
  </si>
  <si>
    <t>sms_a1051</t>
  </si>
  <si>
    <t>コアマガジン</t>
  </si>
  <si>
    <t>5P風俗(妃さん)</t>
  </si>
  <si>
    <t>実話BUNKAタブー</t>
  </si>
  <si>
    <t>1C5P</t>
  </si>
  <si>
    <t>1月16日(土)</t>
  </si>
  <si>
    <t>smss2265</t>
  </si>
  <si>
    <t>sms_a1056</t>
  </si>
  <si>
    <t>5P元祖（妃さん）</t>
  </si>
  <si>
    <t>臨増ナックルズDX</t>
  </si>
  <si>
    <t>1月22日(金)</t>
  </si>
  <si>
    <t>smss2278</t>
  </si>
  <si>
    <t>sms_a1053</t>
  </si>
  <si>
    <t>楽楽出版</t>
  </si>
  <si>
    <t>EXCITING MAX!DELUXE 特別総集編2021早春特大号</t>
  </si>
  <si>
    <t>1月29日(金)</t>
  </si>
  <si>
    <t>smss2274</t>
  </si>
  <si>
    <t>雑誌 TOTAL</t>
  </si>
  <si>
    <t>●DVD 広告</t>
  </si>
  <si>
    <t>sms_a1057</t>
  </si>
  <si>
    <t>三和出版</t>
  </si>
  <si>
    <t>DVD漫画まさお</t>
  </si>
  <si>
    <t>A4変形判、CVS日版PB、980円、4c64P、10万部</t>
  </si>
  <si>
    <t>mv20i</t>
  </si>
  <si>
    <t>人妻日和</t>
  </si>
  <si>
    <t>DVD袋表4C</t>
  </si>
  <si>
    <t>1月28日(木)</t>
  </si>
  <si>
    <t>smss2279</t>
  </si>
  <si>
    <t>sms_a1058</t>
  </si>
  <si>
    <t>DVD4コマ</t>
  </si>
  <si>
    <t>A4変形判、ＣＶＳフル、860円、4c56P+1c32P</t>
  </si>
  <si>
    <t>MEN'S DVD</t>
  </si>
  <si>
    <t>DVD貼付け面4C1/3P</t>
  </si>
  <si>
    <t>smss2280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</si>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</sst>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335000</v>
      </c>
      <c r="E6" s="81">
        <v>0</v>
      </c>
      <c r="F6" s="81">
        <v>0</v>
      </c>
      <c r="G6" s="81">
        <v>424</v>
      </c>
      <c r="H6" s="91">
        <v>106</v>
      </c>
      <c r="I6" s="92">
        <v>0</v>
      </c>
      <c r="J6" s="145">
        <f>H6+I6</f>
        <v>106</v>
      </c>
      <c r="K6" s="82">
        <f>IFERROR(J6/G6,"-")</f>
        <v>0.25</v>
      </c>
      <c r="L6" s="81">
        <v>10</v>
      </c>
      <c r="M6" s="81">
        <v>28</v>
      </c>
      <c r="N6" s="82">
        <f>IFERROR(L6/J6,"-")</f>
        <v>0.094339622641509</v>
      </c>
      <c r="O6" s="83">
        <f>IFERROR(D6/J6,"-")</f>
        <v>3160.3773584906</v>
      </c>
      <c r="P6" s="84">
        <v>10</v>
      </c>
      <c r="Q6" s="82">
        <f>IFERROR(P6/J6,"-")</f>
        <v>0.094339622641509</v>
      </c>
      <c r="R6" s="200">
        <v>400560</v>
      </c>
      <c r="S6" s="201">
        <f>IFERROR(R6/J6,"-")</f>
        <v>3778.8679245283</v>
      </c>
      <c r="T6" s="201">
        <f>IFERROR(R6/P6,"-")</f>
        <v>40056</v>
      </c>
      <c r="U6" s="195">
        <f>IFERROR(R6-D6,"-")</f>
        <v>65560</v>
      </c>
      <c r="V6" s="85">
        <f>R6/D6</f>
        <v>1.1957014925373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0</v>
      </c>
      <c r="F7" s="81">
        <v>0</v>
      </c>
      <c r="G7" s="81">
        <v>825</v>
      </c>
      <c r="H7" s="91">
        <v>296</v>
      </c>
      <c r="I7" s="92">
        <v>6</v>
      </c>
      <c r="J7" s="145">
        <f>H7+I7</f>
        <v>302</v>
      </c>
      <c r="K7" s="82">
        <f>IFERROR(J7/G7,"-")</f>
        <v>0.36606060606061</v>
      </c>
      <c r="L7" s="81">
        <v>12</v>
      </c>
      <c r="M7" s="81">
        <v>83</v>
      </c>
      <c r="N7" s="82">
        <f>IFERROR(L7/J7,"-")</f>
        <v>0.039735099337748</v>
      </c>
      <c r="O7" s="83">
        <f>IFERROR(D7/J7,"-")</f>
        <v>827.81456953642</v>
      </c>
      <c r="P7" s="84">
        <v>17</v>
      </c>
      <c r="Q7" s="82">
        <f>IFERROR(P7/J7,"-")</f>
        <v>0.056291390728477</v>
      </c>
      <c r="R7" s="200">
        <v>631000</v>
      </c>
      <c r="S7" s="201">
        <f>IFERROR(R7/J7,"-")</f>
        <v>2089.4039735099</v>
      </c>
      <c r="T7" s="201">
        <f>IFERROR(R7/P7,"-")</f>
        <v>37117.647058824</v>
      </c>
      <c r="U7" s="195">
        <f>IFERROR(R7-D7,"-")</f>
        <v>381000</v>
      </c>
      <c r="V7" s="85">
        <f>R7/D7</f>
        <v>2.524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585000</v>
      </c>
      <c r="E10" s="41">
        <f>SUM(E6:E8)</f>
        <v>0</v>
      </c>
      <c r="F10" s="41">
        <f>SUM(F6:F8)</f>
        <v>0</v>
      </c>
      <c r="G10" s="41">
        <f>SUM(G6:G8)</f>
        <v>1249</v>
      </c>
      <c r="H10" s="41">
        <f>SUM(H6:H8)</f>
        <v>402</v>
      </c>
      <c r="I10" s="41">
        <f>SUM(I6:I8)</f>
        <v>6</v>
      </c>
      <c r="J10" s="41">
        <f>SUM(J6:J8)</f>
        <v>408</v>
      </c>
      <c r="K10" s="42">
        <f>IFERROR(J10/G10,"-")</f>
        <v>0.32666132906325</v>
      </c>
      <c r="L10" s="78">
        <f>SUM(L6:L8)</f>
        <v>22</v>
      </c>
      <c r="M10" s="78">
        <f>SUM(M6:M8)</f>
        <v>111</v>
      </c>
      <c r="N10" s="42">
        <f>IFERROR(L10/J10,"-")</f>
        <v>0.053921568627451</v>
      </c>
      <c r="O10" s="43">
        <f>IFERROR(D10/J10,"-")</f>
        <v>1433.8235294118</v>
      </c>
      <c r="P10" s="44">
        <f>SUM(P6:P8)</f>
        <v>27</v>
      </c>
      <c r="Q10" s="42">
        <f>IFERROR(P10/J10,"-")</f>
        <v>0.066176470588235</v>
      </c>
      <c r="R10" s="45">
        <f>SUM(R6:R8)</f>
        <v>1031560</v>
      </c>
      <c r="S10" s="45">
        <f>IFERROR(R10/J10,"-")</f>
        <v>2528.3333333333</v>
      </c>
      <c r="T10" s="45">
        <f>IFERROR(R10/P10,"-")</f>
        <v>38205.925925926</v>
      </c>
      <c r="U10" s="46">
        <f>SUM(U6:U8)</f>
        <v>446560</v>
      </c>
      <c r="V10" s="47">
        <f>IFERROR(R10/D10,"-")</f>
        <v>1.7633504273504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147</v>
      </c>
      <c r="N6" s="91">
        <v>18</v>
      </c>
      <c r="O6" s="92">
        <v>0</v>
      </c>
      <c r="P6" s="93">
        <f>N6+O6</f>
        <v>18</v>
      </c>
      <c r="Q6" s="82">
        <f>IFERROR(P6/M6,"-")</f>
        <v>0.12244897959184</v>
      </c>
      <c r="R6" s="81">
        <v>1</v>
      </c>
      <c r="S6" s="81">
        <v>6</v>
      </c>
      <c r="T6" s="82">
        <f>IFERROR(S6/(O6+P6),"-")</f>
        <v>0.33333333333333</v>
      </c>
      <c r="U6" s="182">
        <f>IFERROR(J6/SUM(P6:P7),"-")</f>
        <v>2142.8571428571</v>
      </c>
      <c r="V6" s="84">
        <v>1</v>
      </c>
      <c r="W6" s="82">
        <f>IF(P6=0,"-",V6/P6)</f>
        <v>0.055555555555556</v>
      </c>
      <c r="X6" s="186">
        <v>5000</v>
      </c>
      <c r="Y6" s="187">
        <f>IFERROR(X6/P6,"-")</f>
        <v>277.77777777778</v>
      </c>
      <c r="Z6" s="187">
        <f>IFERROR(X6/V6,"-")</f>
        <v>5000</v>
      </c>
      <c r="AA6" s="188">
        <f>SUM(X6:X7)-SUM(J6:J7)</f>
        <v>-66000</v>
      </c>
      <c r="AB6" s="85">
        <f>SUM(X6:X7)/SUM(J6:J7)</f>
        <v>0.12</v>
      </c>
      <c r="AC6" s="79"/>
      <c r="AD6" s="94">
        <v>2</v>
      </c>
      <c r="AE6" s="95">
        <f>IF(P6=0,"",IF(AD6=0,"",(AD6/P6)))</f>
        <v>0.11111111111111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0.22222222222222</v>
      </c>
      <c r="AO6" s="100">
        <v>1</v>
      </c>
      <c r="AP6" s="102">
        <f>IFERROR(AP6/AM6,"-")</f>
        <v>0</v>
      </c>
      <c r="AQ6" s="103">
        <v>5000</v>
      </c>
      <c r="AR6" s="104">
        <f>IFERROR(AQ6/AM6,"-")</f>
        <v>1250</v>
      </c>
      <c r="AS6" s="105">
        <v>1</v>
      </c>
      <c r="AT6" s="105"/>
      <c r="AU6" s="105"/>
      <c r="AV6" s="106">
        <v>1</v>
      </c>
      <c r="AW6" s="107">
        <f>IF(P6=0,"",IF(AV6=0,"",(AV6/P6)))</f>
        <v>0.055555555555556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0.11111111111111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0.27777777777778</v>
      </c>
      <c r="BY6" s="128">
        <v>1</v>
      </c>
      <c r="BZ6" s="129">
        <f>IFERROR(BY6/BW6,"-")</f>
        <v>0.2</v>
      </c>
      <c r="CA6" s="130">
        <v>3000</v>
      </c>
      <c r="CB6" s="131">
        <f>IFERROR(CA6/BW6,"-")</f>
        <v>600</v>
      </c>
      <c r="CC6" s="132">
        <v>1</v>
      </c>
      <c r="CD6" s="132"/>
      <c r="CE6" s="132"/>
      <c r="CF6" s="133">
        <v>1</v>
      </c>
      <c r="CG6" s="134">
        <f>IF(P6=0,"",IF(CF6=0,"",(CF6/P6)))</f>
        <v>0.055555555555556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24</v>
      </c>
      <c r="N7" s="91">
        <v>17</v>
      </c>
      <c r="O7" s="92">
        <v>0</v>
      </c>
      <c r="P7" s="93">
        <f>N7+O7</f>
        <v>17</v>
      </c>
      <c r="Q7" s="82">
        <f>IFERROR(P7/M7,"-")</f>
        <v>0.70833333333333</v>
      </c>
      <c r="R7" s="81">
        <v>1</v>
      </c>
      <c r="S7" s="81">
        <v>5</v>
      </c>
      <c r="T7" s="82">
        <f>IFERROR(S7/(O7+P7),"-")</f>
        <v>0.29411764705882</v>
      </c>
      <c r="U7" s="182"/>
      <c r="V7" s="84">
        <v>2</v>
      </c>
      <c r="W7" s="82">
        <f>IF(P7=0,"-",V7/P7)</f>
        <v>0.11764705882353</v>
      </c>
      <c r="X7" s="186">
        <v>4000</v>
      </c>
      <c r="Y7" s="187">
        <f>IFERROR(X7/P7,"-")</f>
        <v>235.29411764706</v>
      </c>
      <c r="Z7" s="187">
        <f>IFERROR(X7/V7,"-")</f>
        <v>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0.058823529411765</v>
      </c>
      <c r="AX7" s="106">
        <v>1</v>
      </c>
      <c r="AY7" s="108">
        <f>IFERROR(AX7/AV7,"-")</f>
        <v>1</v>
      </c>
      <c r="AZ7" s="109">
        <v>13000</v>
      </c>
      <c r="BA7" s="110">
        <f>IFERROR(AZ7/AV7,"-")</f>
        <v>13000</v>
      </c>
      <c r="BB7" s="111"/>
      <c r="BC7" s="111"/>
      <c r="BD7" s="111">
        <v>1</v>
      </c>
      <c r="BE7" s="112">
        <v>3</v>
      </c>
      <c r="BF7" s="113">
        <f>IF(P7=0,"",IF(BE7=0,"",(BE7/P7)))</f>
        <v>0.17647058823529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11</v>
      </c>
      <c r="BO7" s="120">
        <f>IF(P7=0,"",IF(BN7=0,"",(BN7/P7)))</f>
        <v>0.64705882352941</v>
      </c>
      <c r="BP7" s="121">
        <v>2</v>
      </c>
      <c r="BQ7" s="122">
        <f>IFERROR(BP7/BN7,"-")</f>
        <v>0.18181818181818</v>
      </c>
      <c r="BR7" s="123">
        <v>67000</v>
      </c>
      <c r="BS7" s="124">
        <f>IFERROR(BR7/BN7,"-")</f>
        <v>6090.9090909091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0.11764705882353</v>
      </c>
      <c r="BY7" s="128">
        <v>1</v>
      </c>
      <c r="BZ7" s="129">
        <f>IFERROR(BY7/BW7,"-")</f>
        <v>0.5</v>
      </c>
      <c r="CA7" s="130">
        <v>1000</v>
      </c>
      <c r="CB7" s="131">
        <f>IFERROR(CA7/BW7,"-")</f>
        <v>500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4000</v>
      </c>
      <c r="CQ7" s="141">
        <v>64000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4.2346666666667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45000</v>
      </c>
      <c r="K8" s="81">
        <v>0</v>
      </c>
      <c r="L8" s="81">
        <v>0</v>
      </c>
      <c r="M8" s="81">
        <v>39</v>
      </c>
      <c r="N8" s="91">
        <v>4</v>
      </c>
      <c r="O8" s="92">
        <v>0</v>
      </c>
      <c r="P8" s="93">
        <f>N8+O8</f>
        <v>4</v>
      </c>
      <c r="Q8" s="82">
        <f>IFERROR(P8/M8,"-")</f>
        <v>0.1025641025641</v>
      </c>
      <c r="R8" s="81">
        <v>0</v>
      </c>
      <c r="S8" s="81">
        <v>2</v>
      </c>
      <c r="T8" s="82">
        <f>IFERROR(S8/(O8+P8),"-")</f>
        <v>0.5</v>
      </c>
      <c r="U8" s="182">
        <f>IFERROR(J8/SUM(P8:P9),"-")</f>
        <v>3000</v>
      </c>
      <c r="V8" s="84">
        <v>1</v>
      </c>
      <c r="W8" s="82">
        <f>IF(P8=0,"-",V8/P8)</f>
        <v>0.25</v>
      </c>
      <c r="X8" s="186">
        <v>3000</v>
      </c>
      <c r="Y8" s="187">
        <f>IFERROR(X8/P8,"-")</f>
        <v>750</v>
      </c>
      <c r="Z8" s="187">
        <f>IFERROR(X8/V8,"-")</f>
        <v>3000</v>
      </c>
      <c r="AA8" s="188">
        <f>SUM(X8:X9)-SUM(J8:J9)</f>
        <v>145560</v>
      </c>
      <c r="AB8" s="85">
        <f>SUM(X8:X9)/SUM(J8:J9)</f>
        <v>4.2346666666667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0.75</v>
      </c>
      <c r="BP8" s="121">
        <v>1</v>
      </c>
      <c r="BQ8" s="122">
        <f>IFERROR(BP8/BN8,"-")</f>
        <v>0.33333333333333</v>
      </c>
      <c r="BR8" s="123">
        <v>3000</v>
      </c>
      <c r="BS8" s="124">
        <f>IFERROR(BR8/BN8,"-")</f>
        <v>1000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37</v>
      </c>
      <c r="N9" s="91">
        <v>11</v>
      </c>
      <c r="O9" s="92">
        <v>0</v>
      </c>
      <c r="P9" s="93">
        <f>N9+O9</f>
        <v>11</v>
      </c>
      <c r="Q9" s="82">
        <f>IFERROR(P9/M9,"-")</f>
        <v>0.2972972972973</v>
      </c>
      <c r="R9" s="81">
        <v>0</v>
      </c>
      <c r="S9" s="81">
        <v>4</v>
      </c>
      <c r="T9" s="82">
        <f>IFERROR(S9/(O9+P9),"-")</f>
        <v>0.36363636363636</v>
      </c>
      <c r="U9" s="182"/>
      <c r="V9" s="84">
        <v>3</v>
      </c>
      <c r="W9" s="82">
        <f>IF(P9=0,"-",V9/P9)</f>
        <v>0.27272727272727</v>
      </c>
      <c r="X9" s="186">
        <v>187560</v>
      </c>
      <c r="Y9" s="187">
        <f>IFERROR(X9/P9,"-")</f>
        <v>17050.909090909</v>
      </c>
      <c r="Z9" s="187">
        <f>IFERROR(X9/V9,"-")</f>
        <v>62520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0.090909090909091</v>
      </c>
      <c r="AX9" s="106">
        <v>1</v>
      </c>
      <c r="AY9" s="108">
        <f>IFERROR(AX9/AV9,"-")</f>
        <v>1</v>
      </c>
      <c r="AZ9" s="109">
        <v>3000</v>
      </c>
      <c r="BA9" s="110">
        <f>IFERROR(AZ9/AV9,"-")</f>
        <v>3000</v>
      </c>
      <c r="BB9" s="111">
        <v>1</v>
      </c>
      <c r="BC9" s="111"/>
      <c r="BD9" s="111"/>
      <c r="BE9" s="112">
        <v>5</v>
      </c>
      <c r="BF9" s="113">
        <f>IF(P9=0,"",IF(BE9=0,"",(BE9/P9)))</f>
        <v>0.45454545454545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0.27272727272727</v>
      </c>
      <c r="BP9" s="121">
        <v>1</v>
      </c>
      <c r="BQ9" s="122">
        <f>IFERROR(BP9/BN9,"-")</f>
        <v>0.33333333333333</v>
      </c>
      <c r="BR9" s="123">
        <v>5000</v>
      </c>
      <c r="BS9" s="124">
        <f>IFERROR(BR9/BN9,"-")</f>
        <v>1666.6666666667</v>
      </c>
      <c r="BT9" s="125">
        <v>1</v>
      </c>
      <c r="BU9" s="125"/>
      <c r="BV9" s="125"/>
      <c r="BW9" s="126">
        <v>2</v>
      </c>
      <c r="BX9" s="127">
        <f>IF(P9=0,"",IF(BW9=0,"",(BW9/P9)))</f>
        <v>0.18181818181818</v>
      </c>
      <c r="BY9" s="128">
        <v>1</v>
      </c>
      <c r="BZ9" s="129">
        <f>IFERROR(BY9/BW9,"-")</f>
        <v>0.5</v>
      </c>
      <c r="CA9" s="130">
        <v>179560</v>
      </c>
      <c r="CB9" s="131">
        <f>IFERROR(CA9/BW9,"-")</f>
        <v>89780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187560</v>
      </c>
      <c r="CQ9" s="141">
        <v>179560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2.6923076923077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204" t="s">
        <v>82</v>
      </c>
      <c r="J10" s="188">
        <v>65000</v>
      </c>
      <c r="K10" s="81">
        <v>0</v>
      </c>
      <c r="L10" s="81">
        <v>0</v>
      </c>
      <c r="M10" s="81">
        <v>9</v>
      </c>
      <c r="N10" s="91">
        <v>1</v>
      </c>
      <c r="O10" s="92">
        <v>0</v>
      </c>
      <c r="P10" s="93">
        <f>N10+O10</f>
        <v>1</v>
      </c>
      <c r="Q10" s="82">
        <f>IFERROR(P10/M10,"-")</f>
        <v>0.11111111111111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5416.6666666667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110000</v>
      </c>
      <c r="AB10" s="85">
        <f>SUM(X10:X11)/SUM(J10:J11)</f>
        <v>2.6923076923077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19</v>
      </c>
      <c r="N11" s="91">
        <v>11</v>
      </c>
      <c r="O11" s="92">
        <v>0</v>
      </c>
      <c r="P11" s="93">
        <f>N11+O11</f>
        <v>11</v>
      </c>
      <c r="Q11" s="82">
        <f>IFERROR(P11/M11,"-")</f>
        <v>0.57894736842105</v>
      </c>
      <c r="R11" s="81">
        <v>4</v>
      </c>
      <c r="S11" s="81">
        <v>2</v>
      </c>
      <c r="T11" s="82">
        <f>IFERROR(S11/(O11+P11),"-")</f>
        <v>0.18181818181818</v>
      </c>
      <c r="U11" s="182"/>
      <c r="V11" s="84">
        <v>1</v>
      </c>
      <c r="W11" s="82">
        <f>IF(P11=0,"-",V11/P11)</f>
        <v>0.090909090909091</v>
      </c>
      <c r="X11" s="186">
        <v>175000</v>
      </c>
      <c r="Y11" s="187">
        <f>IFERROR(X11/P11,"-")</f>
        <v>15909.090909091</v>
      </c>
      <c r="Z11" s="187">
        <f>IFERROR(X11/V11,"-")</f>
        <v>175000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0.27272727272727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0.18181818181818</v>
      </c>
      <c r="BP11" s="121">
        <v>1</v>
      </c>
      <c r="BQ11" s="122">
        <f>IFERROR(BP11/BN11,"-")</f>
        <v>0.5</v>
      </c>
      <c r="BR11" s="123">
        <v>170000</v>
      </c>
      <c r="BS11" s="124">
        <f>IFERROR(BR11/BN11,"-")</f>
        <v>85000</v>
      </c>
      <c r="BT11" s="125"/>
      <c r="BU11" s="125"/>
      <c r="BV11" s="125">
        <v>1</v>
      </c>
      <c r="BW11" s="126">
        <v>4</v>
      </c>
      <c r="BX11" s="127">
        <f>IF(P11=0,"",IF(BW11=0,"",(BW11/P11)))</f>
        <v>0.36363636363636</v>
      </c>
      <c r="BY11" s="128">
        <v>1</v>
      </c>
      <c r="BZ11" s="129">
        <f>IFERROR(BY11/BW11,"-")</f>
        <v>0.25</v>
      </c>
      <c r="CA11" s="130">
        <v>6000</v>
      </c>
      <c r="CB11" s="131">
        <f>IFERROR(CA11/BW11,"-")</f>
        <v>1500</v>
      </c>
      <c r="CC11" s="132"/>
      <c r="CD11" s="132">
        <v>1</v>
      </c>
      <c r="CE11" s="132"/>
      <c r="CF11" s="133">
        <v>2</v>
      </c>
      <c r="CG11" s="134">
        <f>IF(P11=0,"",IF(CF11=0,"",(CF11/P11)))</f>
        <v>0.18181818181818</v>
      </c>
      <c r="CH11" s="135">
        <v>1</v>
      </c>
      <c r="CI11" s="136">
        <f>IFERROR(CH11/CF11,"-")</f>
        <v>0.5</v>
      </c>
      <c r="CJ11" s="137">
        <v>24000</v>
      </c>
      <c r="CK11" s="138">
        <f>IFERROR(CJ11/CF11,"-")</f>
        <v>12000</v>
      </c>
      <c r="CL11" s="139"/>
      <c r="CM11" s="139"/>
      <c r="CN11" s="139">
        <v>1</v>
      </c>
      <c r="CO11" s="140">
        <v>1</v>
      </c>
      <c r="CP11" s="141">
        <v>175000</v>
      </c>
      <c r="CQ11" s="141">
        <v>170000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0.23529411764706</v>
      </c>
      <c r="B12" s="203" t="s">
        <v>84</v>
      </c>
      <c r="C12" s="203" t="s">
        <v>71</v>
      </c>
      <c r="D12" s="203" t="s">
        <v>85</v>
      </c>
      <c r="E12" s="203"/>
      <c r="F12" s="203" t="s">
        <v>64</v>
      </c>
      <c r="G12" s="203" t="s">
        <v>86</v>
      </c>
      <c r="H12" s="90" t="s">
        <v>81</v>
      </c>
      <c r="I12" s="90" t="s">
        <v>87</v>
      </c>
      <c r="J12" s="188">
        <v>85000</v>
      </c>
      <c r="K12" s="81">
        <v>0</v>
      </c>
      <c r="L12" s="81">
        <v>0</v>
      </c>
      <c r="M12" s="81">
        <v>26</v>
      </c>
      <c r="N12" s="91">
        <v>4</v>
      </c>
      <c r="O12" s="92">
        <v>0</v>
      </c>
      <c r="P12" s="93">
        <f>N12+O12</f>
        <v>4</v>
      </c>
      <c r="Q12" s="82">
        <f>IFERROR(P12/M12,"-")</f>
        <v>0.15384615384615</v>
      </c>
      <c r="R12" s="81">
        <v>1</v>
      </c>
      <c r="S12" s="81">
        <v>3</v>
      </c>
      <c r="T12" s="82">
        <f>IFERROR(S12/(O12+P12),"-")</f>
        <v>0.75</v>
      </c>
      <c r="U12" s="182">
        <f>IFERROR(J12/SUM(P12:P13),"-")</f>
        <v>7083.3333333333</v>
      </c>
      <c r="V12" s="84">
        <v>1</v>
      </c>
      <c r="W12" s="82">
        <f>IF(P12=0,"-",V12/P12)</f>
        <v>0.25</v>
      </c>
      <c r="X12" s="186">
        <v>20000</v>
      </c>
      <c r="Y12" s="187">
        <f>IFERROR(X12/P12,"-")</f>
        <v>5000</v>
      </c>
      <c r="Z12" s="187">
        <f>IFERROR(X12/V12,"-")</f>
        <v>20000</v>
      </c>
      <c r="AA12" s="188">
        <f>SUM(X12:X13)-SUM(J12:J13)</f>
        <v>-65000</v>
      </c>
      <c r="AB12" s="85">
        <f>SUM(X12:X13)/SUM(J12:J13)</f>
        <v>0.23529411764706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0.25</v>
      </c>
      <c r="BY12" s="128">
        <v>1</v>
      </c>
      <c r="BZ12" s="129">
        <f>IFERROR(BY12/BW12,"-")</f>
        <v>1</v>
      </c>
      <c r="CA12" s="130">
        <v>20000</v>
      </c>
      <c r="CB12" s="131">
        <f>IFERROR(CA12/BW12,"-")</f>
        <v>20000</v>
      </c>
      <c r="CC12" s="132"/>
      <c r="CD12" s="132">
        <v>1</v>
      </c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20000</v>
      </c>
      <c r="CQ12" s="141">
        <v>20000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19</v>
      </c>
      <c r="N13" s="91">
        <v>8</v>
      </c>
      <c r="O13" s="92">
        <v>0</v>
      </c>
      <c r="P13" s="93">
        <f>N13+O13</f>
        <v>8</v>
      </c>
      <c r="Q13" s="82">
        <f>IFERROR(P13/M13,"-")</f>
        <v>0.42105263157895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3</v>
      </c>
      <c r="BF13" s="113">
        <f>IF(P13=0,"",IF(BE13=0,"",(BE13/P13)))</f>
        <v>0.375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0.375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0.125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0.092307692307692</v>
      </c>
      <c r="B14" s="203" t="s">
        <v>89</v>
      </c>
      <c r="C14" s="203" t="s">
        <v>90</v>
      </c>
      <c r="D14" s="203" t="s">
        <v>85</v>
      </c>
      <c r="E14" s="203"/>
      <c r="F14" s="203" t="s">
        <v>64</v>
      </c>
      <c r="G14" s="203" t="s">
        <v>91</v>
      </c>
      <c r="H14" s="90" t="s">
        <v>81</v>
      </c>
      <c r="I14" s="90" t="s">
        <v>92</v>
      </c>
      <c r="J14" s="188">
        <v>65000</v>
      </c>
      <c r="K14" s="81">
        <v>0</v>
      </c>
      <c r="L14" s="81">
        <v>0</v>
      </c>
      <c r="M14" s="81">
        <v>34</v>
      </c>
      <c r="N14" s="91">
        <v>7</v>
      </c>
      <c r="O14" s="92">
        <v>0</v>
      </c>
      <c r="P14" s="93">
        <f>N14+O14</f>
        <v>7</v>
      </c>
      <c r="Q14" s="82">
        <f>IFERROR(P14/M14,"-")</f>
        <v>0.20588235294118</v>
      </c>
      <c r="R14" s="81">
        <v>0</v>
      </c>
      <c r="S14" s="81">
        <v>3</v>
      </c>
      <c r="T14" s="82">
        <f>IFERROR(S14/(O14+P14),"-")</f>
        <v>0.42857142857143</v>
      </c>
      <c r="U14" s="182">
        <f>IFERROR(J14/SUM(P14:P15),"-")</f>
        <v>2031.25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-59000</v>
      </c>
      <c r="AB14" s="85">
        <f>SUM(X14:X15)/SUM(J14:J15)</f>
        <v>0.092307692307692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4</v>
      </c>
      <c r="AW14" s="107">
        <f>IF(P14=0,"",IF(AV14=0,"",(AV14/P14)))</f>
        <v>0.57142857142857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3</v>
      </c>
      <c r="BF14" s="113">
        <f>IF(P14=0,"",IF(BE14=0,"",(BE14/P14)))</f>
        <v>0.42857142857143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0</v>
      </c>
      <c r="L15" s="81">
        <v>0</v>
      </c>
      <c r="M15" s="81">
        <v>70</v>
      </c>
      <c r="N15" s="91">
        <v>25</v>
      </c>
      <c r="O15" s="92">
        <v>0</v>
      </c>
      <c r="P15" s="93">
        <f>N15+O15</f>
        <v>25</v>
      </c>
      <c r="Q15" s="82">
        <f>IFERROR(P15/M15,"-")</f>
        <v>0.35714285714286</v>
      </c>
      <c r="R15" s="81">
        <v>3</v>
      </c>
      <c r="S15" s="81">
        <v>3</v>
      </c>
      <c r="T15" s="82">
        <f>IFERROR(S15/(O15+P15),"-")</f>
        <v>0.12</v>
      </c>
      <c r="U15" s="182"/>
      <c r="V15" s="84">
        <v>1</v>
      </c>
      <c r="W15" s="82">
        <f>IF(P15=0,"-",V15/P15)</f>
        <v>0.04</v>
      </c>
      <c r="X15" s="186">
        <v>6000</v>
      </c>
      <c r="Y15" s="187">
        <f>IFERROR(X15/P15,"-")</f>
        <v>240</v>
      </c>
      <c r="Z15" s="187">
        <f>IFERROR(X15/V15,"-")</f>
        <v>6000</v>
      </c>
      <c r="AA15" s="188"/>
      <c r="AB15" s="85"/>
      <c r="AC15" s="79"/>
      <c r="AD15" s="94">
        <v>1</v>
      </c>
      <c r="AE15" s="95">
        <f>IF(P15=0,"",IF(AD15=0,"",(AD15/P15)))</f>
        <v>0.04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</v>
      </c>
      <c r="AN15" s="101">
        <f>IF(P15=0,"",IF(AM15=0,"",(AM15/P15)))</f>
        <v>0.04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7</v>
      </c>
      <c r="BF15" s="113">
        <f>IF(P15=0,"",IF(BE15=0,"",(BE15/P15)))</f>
        <v>0.28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13</v>
      </c>
      <c r="BO15" s="120">
        <f>IF(P15=0,"",IF(BN15=0,"",(BN15/P15)))</f>
        <v>0.52</v>
      </c>
      <c r="BP15" s="121">
        <v>1</v>
      </c>
      <c r="BQ15" s="122">
        <f>IFERROR(BP15/BN15,"-")</f>
        <v>0.076923076923077</v>
      </c>
      <c r="BR15" s="123">
        <v>6000</v>
      </c>
      <c r="BS15" s="124">
        <f>IFERROR(BR15/BN15,"-")</f>
        <v>461.53846153846</v>
      </c>
      <c r="BT15" s="125"/>
      <c r="BU15" s="125">
        <v>1</v>
      </c>
      <c r="BV15" s="125"/>
      <c r="BW15" s="126">
        <v>1</v>
      </c>
      <c r="BX15" s="127">
        <f>IF(P15=0,"",IF(BW15=0,"",(BW15/P15)))</f>
        <v>0.04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0.08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6000</v>
      </c>
      <c r="CQ15" s="141">
        <v>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1.1957014925373</v>
      </c>
      <c r="B18" s="39"/>
      <c r="C18" s="39"/>
      <c r="D18" s="39"/>
      <c r="E18" s="39"/>
      <c r="F18" s="39"/>
      <c r="G18" s="40" t="s">
        <v>94</v>
      </c>
      <c r="H18" s="40"/>
      <c r="I18" s="40"/>
      <c r="J18" s="190">
        <f>SUM(J6:J17)</f>
        <v>335000</v>
      </c>
      <c r="K18" s="41">
        <f>SUM(K6:K17)</f>
        <v>0</v>
      </c>
      <c r="L18" s="41">
        <f>SUM(L6:L17)</f>
        <v>0</v>
      </c>
      <c r="M18" s="41">
        <f>SUM(M6:M17)</f>
        <v>424</v>
      </c>
      <c r="N18" s="41">
        <f>SUM(N6:N17)</f>
        <v>106</v>
      </c>
      <c r="O18" s="41">
        <f>SUM(O6:O17)</f>
        <v>0</v>
      </c>
      <c r="P18" s="41">
        <f>SUM(P6:P17)</f>
        <v>106</v>
      </c>
      <c r="Q18" s="42">
        <f>IFERROR(P18/M18,"-")</f>
        <v>0.25</v>
      </c>
      <c r="R18" s="78">
        <f>SUM(R6:R17)</f>
        <v>10</v>
      </c>
      <c r="S18" s="78">
        <f>SUM(S6:S17)</f>
        <v>28</v>
      </c>
      <c r="T18" s="42">
        <f>IFERROR(R18/P18,"-")</f>
        <v>0.094339622641509</v>
      </c>
      <c r="U18" s="184">
        <f>IFERROR(J18/P18,"-")</f>
        <v>3160.3773584906</v>
      </c>
      <c r="V18" s="44">
        <f>SUM(V6:V17)</f>
        <v>10</v>
      </c>
      <c r="W18" s="42">
        <f>IFERROR(V18/P18,"-")</f>
        <v>0.094339622641509</v>
      </c>
      <c r="X18" s="190">
        <f>SUM(X6:X17)</f>
        <v>400560</v>
      </c>
      <c r="Y18" s="190">
        <f>IFERROR(X18/P18,"-")</f>
        <v>3778.8679245283</v>
      </c>
      <c r="Z18" s="190">
        <f>IFERROR(X18/V18,"-")</f>
        <v>40056</v>
      </c>
      <c r="AA18" s="190">
        <f>X18-J18</f>
        <v>65560</v>
      </c>
      <c r="AB18" s="47">
        <f>X18/J18</f>
        <v>1.1957014925373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4.696</v>
      </c>
      <c r="B6" s="203" t="s">
        <v>96</v>
      </c>
      <c r="C6" s="203" t="s">
        <v>97</v>
      </c>
      <c r="D6" s="203" t="s">
        <v>98</v>
      </c>
      <c r="E6" s="203" t="s">
        <v>99</v>
      </c>
      <c r="F6" s="203" t="s">
        <v>100</v>
      </c>
      <c r="G6" s="203" t="s">
        <v>101</v>
      </c>
      <c r="H6" s="90" t="s">
        <v>102</v>
      </c>
      <c r="I6" s="90" t="s">
        <v>103</v>
      </c>
      <c r="J6" s="188">
        <v>125000</v>
      </c>
      <c r="K6" s="81">
        <v>0</v>
      </c>
      <c r="L6" s="81">
        <v>0</v>
      </c>
      <c r="M6" s="81">
        <v>219</v>
      </c>
      <c r="N6" s="91">
        <v>33</v>
      </c>
      <c r="O6" s="92">
        <v>0</v>
      </c>
      <c r="P6" s="93">
        <f>N6+O6</f>
        <v>33</v>
      </c>
      <c r="Q6" s="82">
        <f>IFERROR(P6/M6,"-")</f>
        <v>0.15068493150685</v>
      </c>
      <c r="R6" s="81">
        <v>2</v>
      </c>
      <c r="S6" s="81">
        <v>5</v>
      </c>
      <c r="T6" s="82">
        <f>IFERROR(S6/(O6+P6),"-")</f>
        <v>0.15151515151515</v>
      </c>
      <c r="U6" s="182">
        <f>IFERROR(J6/SUM(P6:P7),"-")</f>
        <v>753.01204819277</v>
      </c>
      <c r="V6" s="84">
        <v>3</v>
      </c>
      <c r="W6" s="82">
        <f>IF(P6=0,"-",V6/P6)</f>
        <v>0.090909090909091</v>
      </c>
      <c r="X6" s="186">
        <v>49000</v>
      </c>
      <c r="Y6" s="187">
        <f>IFERROR(X6/P6,"-")</f>
        <v>1484.8484848485</v>
      </c>
      <c r="Z6" s="187">
        <f>IFERROR(X6/V6,"-")</f>
        <v>16333.333333333</v>
      </c>
      <c r="AA6" s="188">
        <f>SUM(X6:X7)-SUM(J6:J7)</f>
        <v>462000</v>
      </c>
      <c r="AB6" s="85">
        <f>SUM(X6:X7)/SUM(J6:J7)</f>
        <v>4.696</v>
      </c>
      <c r="AC6" s="79"/>
      <c r="AD6" s="94">
        <v>5</v>
      </c>
      <c r="AE6" s="95">
        <f>IF(P6=0,"",IF(AD6=0,"",(AD6/P6)))</f>
        <v>0.15151515151515</v>
      </c>
      <c r="AF6" s="94">
        <v>1</v>
      </c>
      <c r="AG6" s="96">
        <f>IFERROR(AF6/AD6,"-")</f>
        <v>0.2</v>
      </c>
      <c r="AH6" s="97">
        <v>9000</v>
      </c>
      <c r="AI6" s="98">
        <f>IFERROR(AH6/AD6,"-")</f>
        <v>1800</v>
      </c>
      <c r="AJ6" s="99"/>
      <c r="AK6" s="99"/>
      <c r="AL6" s="99">
        <v>1</v>
      </c>
      <c r="AM6" s="100">
        <v>5</v>
      </c>
      <c r="AN6" s="101">
        <f>IF(P6=0,"",IF(AM6=0,"",(AM6/P6)))</f>
        <v>0.15151515151515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0.12121212121212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0.12121212121212</v>
      </c>
      <c r="BG6" s="112">
        <v>1</v>
      </c>
      <c r="BH6" s="114">
        <f>IFERROR(BG6/BE6,"-")</f>
        <v>0.25</v>
      </c>
      <c r="BI6" s="115">
        <v>11000</v>
      </c>
      <c r="BJ6" s="116">
        <f>IFERROR(BI6/BE6,"-")</f>
        <v>2750</v>
      </c>
      <c r="BK6" s="117"/>
      <c r="BL6" s="117"/>
      <c r="BM6" s="117">
        <v>1</v>
      </c>
      <c r="BN6" s="119">
        <v>12</v>
      </c>
      <c r="BO6" s="120">
        <f>IF(P6=0,"",IF(BN6=0,"",(BN6/P6)))</f>
        <v>0.36363636363636</v>
      </c>
      <c r="BP6" s="121">
        <v>1</v>
      </c>
      <c r="BQ6" s="122">
        <f>IFERROR(BP6/BN6,"-")</f>
        <v>0.083333333333333</v>
      </c>
      <c r="BR6" s="123">
        <v>15000</v>
      </c>
      <c r="BS6" s="124">
        <f>IFERROR(BR6/BN6,"-")</f>
        <v>1250</v>
      </c>
      <c r="BT6" s="125"/>
      <c r="BU6" s="125">
        <v>1</v>
      </c>
      <c r="BV6" s="125"/>
      <c r="BW6" s="126">
        <v>2</v>
      </c>
      <c r="BX6" s="127">
        <f>IF(P6=0,"",IF(BW6=0,"",(BW6/P6)))</f>
        <v>0.060606060606061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0.03030303030303</v>
      </c>
      <c r="CH6" s="135">
        <v>1</v>
      </c>
      <c r="CI6" s="136">
        <f>IFERROR(CH6/CF6,"-")</f>
        <v>1</v>
      </c>
      <c r="CJ6" s="137">
        <v>23000</v>
      </c>
      <c r="CK6" s="138">
        <f>IFERROR(CJ6/CF6,"-")</f>
        <v>23000</v>
      </c>
      <c r="CL6" s="139"/>
      <c r="CM6" s="139"/>
      <c r="CN6" s="139">
        <v>1</v>
      </c>
      <c r="CO6" s="140">
        <v>3</v>
      </c>
      <c r="CP6" s="141">
        <v>49000</v>
      </c>
      <c r="CQ6" s="141">
        <v>23000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104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300</v>
      </c>
      <c r="N7" s="91">
        <v>131</v>
      </c>
      <c r="O7" s="92">
        <v>2</v>
      </c>
      <c r="P7" s="93">
        <f>N7+O7</f>
        <v>133</v>
      </c>
      <c r="Q7" s="82">
        <f>IFERROR(P7/M7,"-")</f>
        <v>0.44333333333333</v>
      </c>
      <c r="R7" s="81">
        <v>5</v>
      </c>
      <c r="S7" s="81">
        <v>39</v>
      </c>
      <c r="T7" s="82">
        <f>IFERROR(S7/(O7+P7),"-")</f>
        <v>0.28888888888889</v>
      </c>
      <c r="U7" s="182"/>
      <c r="V7" s="84">
        <v>10</v>
      </c>
      <c r="W7" s="82">
        <f>IF(P7=0,"-",V7/P7)</f>
        <v>0.075187969924812</v>
      </c>
      <c r="X7" s="186">
        <v>538000</v>
      </c>
      <c r="Y7" s="187">
        <f>IFERROR(X7/P7,"-")</f>
        <v>4045.1127819549</v>
      </c>
      <c r="Z7" s="187">
        <f>IFERROR(X7/V7,"-")</f>
        <v>53800</v>
      </c>
      <c r="AA7" s="188"/>
      <c r="AB7" s="85"/>
      <c r="AC7" s="79"/>
      <c r="AD7" s="94">
        <v>3</v>
      </c>
      <c r="AE7" s="95">
        <f>IF(P7=0,"",IF(AD7=0,"",(AD7/P7)))</f>
        <v>0.022556390977444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13</v>
      </c>
      <c r="AN7" s="101">
        <f>IF(P7=0,"",IF(AM7=0,"",(AM7/P7)))</f>
        <v>0.097744360902256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11</v>
      </c>
      <c r="AW7" s="107">
        <f>IF(P7=0,"",IF(AV7=0,"",(AV7/P7)))</f>
        <v>0.082706766917293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33</v>
      </c>
      <c r="BF7" s="113">
        <f>IF(P7=0,"",IF(BE7=0,"",(BE7/P7)))</f>
        <v>0.24812030075188</v>
      </c>
      <c r="BG7" s="112">
        <v>2</v>
      </c>
      <c r="BH7" s="114">
        <f>IFERROR(BG7/BE7,"-")</f>
        <v>0.060606060606061</v>
      </c>
      <c r="BI7" s="115">
        <v>46000</v>
      </c>
      <c r="BJ7" s="116">
        <f>IFERROR(BI7/BE7,"-")</f>
        <v>1393.9393939394</v>
      </c>
      <c r="BK7" s="117"/>
      <c r="BL7" s="117">
        <v>1</v>
      </c>
      <c r="BM7" s="117">
        <v>1</v>
      </c>
      <c r="BN7" s="119">
        <v>44</v>
      </c>
      <c r="BO7" s="120">
        <f>IF(P7=0,"",IF(BN7=0,"",(BN7/P7)))</f>
        <v>0.33082706766917</v>
      </c>
      <c r="BP7" s="121">
        <v>4</v>
      </c>
      <c r="BQ7" s="122">
        <f>IFERROR(BP7/BN7,"-")</f>
        <v>0.090909090909091</v>
      </c>
      <c r="BR7" s="123">
        <v>191000</v>
      </c>
      <c r="BS7" s="124">
        <f>IFERROR(BR7/BN7,"-")</f>
        <v>4340.9090909091</v>
      </c>
      <c r="BT7" s="125"/>
      <c r="BU7" s="125">
        <v>1</v>
      </c>
      <c r="BV7" s="125">
        <v>3</v>
      </c>
      <c r="BW7" s="126">
        <v>23</v>
      </c>
      <c r="BX7" s="127">
        <f>IF(P7=0,"",IF(BW7=0,"",(BW7/P7)))</f>
        <v>0.17293233082707</v>
      </c>
      <c r="BY7" s="128">
        <v>3</v>
      </c>
      <c r="BZ7" s="129">
        <f>IFERROR(BY7/BW7,"-")</f>
        <v>0.1304347826087</v>
      </c>
      <c r="CA7" s="130">
        <v>266000</v>
      </c>
      <c r="CB7" s="131">
        <f>IFERROR(CA7/BW7,"-")</f>
        <v>11565.217391304</v>
      </c>
      <c r="CC7" s="132"/>
      <c r="CD7" s="132">
        <v>1</v>
      </c>
      <c r="CE7" s="132">
        <v>2</v>
      </c>
      <c r="CF7" s="133">
        <v>6</v>
      </c>
      <c r="CG7" s="134">
        <f>IF(P7=0,"",IF(CF7=0,"",(CF7/P7)))</f>
        <v>0.045112781954887</v>
      </c>
      <c r="CH7" s="135">
        <v>3</v>
      </c>
      <c r="CI7" s="136">
        <f>IFERROR(CH7/CF7,"-")</f>
        <v>0.5</v>
      </c>
      <c r="CJ7" s="137">
        <v>125000</v>
      </c>
      <c r="CK7" s="138">
        <f>IFERROR(CJ7/CF7,"-")</f>
        <v>20833.333333333</v>
      </c>
      <c r="CL7" s="139">
        <v>1</v>
      </c>
      <c r="CM7" s="139"/>
      <c r="CN7" s="139">
        <v>2</v>
      </c>
      <c r="CO7" s="140">
        <v>10</v>
      </c>
      <c r="CP7" s="141">
        <v>538000</v>
      </c>
      <c r="CQ7" s="141">
        <v>240000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0.352</v>
      </c>
      <c r="B8" s="203" t="s">
        <v>105</v>
      </c>
      <c r="C8" s="203" t="s">
        <v>97</v>
      </c>
      <c r="D8" s="203" t="s">
        <v>106</v>
      </c>
      <c r="E8" s="203" t="s">
        <v>107</v>
      </c>
      <c r="F8" s="203" t="s">
        <v>100</v>
      </c>
      <c r="G8" s="203" t="s">
        <v>108</v>
      </c>
      <c r="H8" s="90" t="s">
        <v>109</v>
      </c>
      <c r="I8" s="90" t="s">
        <v>92</v>
      </c>
      <c r="J8" s="188">
        <v>125000</v>
      </c>
      <c r="K8" s="81">
        <v>0</v>
      </c>
      <c r="L8" s="81">
        <v>0</v>
      </c>
      <c r="M8" s="81">
        <v>123</v>
      </c>
      <c r="N8" s="91">
        <v>21</v>
      </c>
      <c r="O8" s="92">
        <v>0</v>
      </c>
      <c r="P8" s="93">
        <f>N8+O8</f>
        <v>21</v>
      </c>
      <c r="Q8" s="82">
        <f>IFERROR(P8/M8,"-")</f>
        <v>0.17073170731707</v>
      </c>
      <c r="R8" s="81">
        <v>0</v>
      </c>
      <c r="S8" s="81">
        <v>6</v>
      </c>
      <c r="T8" s="82">
        <f>IFERROR(S8/(O8+P8),"-")</f>
        <v>0.28571428571429</v>
      </c>
      <c r="U8" s="182">
        <f>IFERROR(J8/SUM(P8:P9),"-")</f>
        <v>919.11764705882</v>
      </c>
      <c r="V8" s="84">
        <v>3</v>
      </c>
      <c r="W8" s="82">
        <f>IF(P8=0,"-",V8/P8)</f>
        <v>0.14285714285714</v>
      </c>
      <c r="X8" s="186">
        <v>24000</v>
      </c>
      <c r="Y8" s="187">
        <f>IFERROR(X8/P8,"-")</f>
        <v>1142.8571428571</v>
      </c>
      <c r="Z8" s="187">
        <f>IFERROR(X8/V8,"-")</f>
        <v>8000</v>
      </c>
      <c r="AA8" s="188">
        <f>SUM(X8:X9)-SUM(J8:J9)</f>
        <v>-81000</v>
      </c>
      <c r="AB8" s="85">
        <f>SUM(X8:X9)/SUM(J8:J9)</f>
        <v>0.352</v>
      </c>
      <c r="AC8" s="79"/>
      <c r="AD8" s="94">
        <v>2</v>
      </c>
      <c r="AE8" s="95">
        <f>IF(P8=0,"",IF(AD8=0,"",(AD8/P8)))</f>
        <v>0.095238095238095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7</v>
      </c>
      <c r="AN8" s="101">
        <f>IF(P8=0,"",IF(AM8=0,"",(AM8/P8)))</f>
        <v>0.33333333333333</v>
      </c>
      <c r="AO8" s="100">
        <v>2</v>
      </c>
      <c r="AP8" s="102">
        <f>IFERROR(AP8/AM8,"-")</f>
        <v>0</v>
      </c>
      <c r="AQ8" s="103">
        <v>20000</v>
      </c>
      <c r="AR8" s="104">
        <f>IFERROR(AQ8/AM8,"-")</f>
        <v>2857.1428571429</v>
      </c>
      <c r="AS8" s="105"/>
      <c r="AT8" s="105">
        <v>1</v>
      </c>
      <c r="AU8" s="105">
        <v>1</v>
      </c>
      <c r="AV8" s="106">
        <v>3</v>
      </c>
      <c r="AW8" s="107">
        <f>IF(P8=0,"",IF(AV8=0,"",(AV8/P8)))</f>
        <v>0.14285714285714</v>
      </c>
      <c r="AX8" s="106">
        <v>1</v>
      </c>
      <c r="AY8" s="108">
        <f>IFERROR(AX8/AV8,"-")</f>
        <v>0.33333333333333</v>
      </c>
      <c r="AZ8" s="109">
        <v>4000</v>
      </c>
      <c r="BA8" s="110">
        <f>IFERROR(AZ8/AV8,"-")</f>
        <v>1333.3333333333</v>
      </c>
      <c r="BB8" s="111"/>
      <c r="BC8" s="111">
        <v>1</v>
      </c>
      <c r="BD8" s="111"/>
      <c r="BE8" s="112">
        <v>3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0.23809523809524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0.047619047619048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24000</v>
      </c>
      <c r="CQ8" s="141">
        <v>14000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110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183</v>
      </c>
      <c r="N9" s="91">
        <v>111</v>
      </c>
      <c r="O9" s="92">
        <v>4</v>
      </c>
      <c r="P9" s="93">
        <f>N9+O9</f>
        <v>115</v>
      </c>
      <c r="Q9" s="82">
        <f>IFERROR(P9/M9,"-")</f>
        <v>0.62841530054645</v>
      </c>
      <c r="R9" s="81">
        <v>5</v>
      </c>
      <c r="S9" s="81">
        <v>33</v>
      </c>
      <c r="T9" s="82">
        <f>IFERROR(S9/(O9+P9),"-")</f>
        <v>0.27731092436975</v>
      </c>
      <c r="U9" s="182"/>
      <c r="V9" s="84">
        <v>1</v>
      </c>
      <c r="W9" s="82">
        <f>IF(P9=0,"-",V9/P9)</f>
        <v>0.008695652173913</v>
      </c>
      <c r="X9" s="186">
        <v>20000</v>
      </c>
      <c r="Y9" s="187">
        <f>IFERROR(X9/P9,"-")</f>
        <v>173.91304347826</v>
      </c>
      <c r="Z9" s="187">
        <f>IFERROR(X9/V9,"-")</f>
        <v>20000</v>
      </c>
      <c r="AA9" s="188"/>
      <c r="AB9" s="85"/>
      <c r="AC9" s="79"/>
      <c r="AD9" s="94">
        <v>3</v>
      </c>
      <c r="AE9" s="95">
        <f>IF(P9=0,"",IF(AD9=0,"",(AD9/P9)))</f>
        <v>0.026086956521739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26</v>
      </c>
      <c r="AN9" s="101">
        <f>IF(P9=0,"",IF(AM9=0,"",(AM9/P9)))</f>
        <v>0.22608695652174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19</v>
      </c>
      <c r="AW9" s="107">
        <f>IF(P9=0,"",IF(AV9=0,"",(AV9/P9)))</f>
        <v>0.16521739130435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24</v>
      </c>
      <c r="BF9" s="113">
        <f>IF(P9=0,"",IF(BE9=0,"",(BE9/P9)))</f>
        <v>0.20869565217391</v>
      </c>
      <c r="BG9" s="112">
        <v>1</v>
      </c>
      <c r="BH9" s="114">
        <f>IFERROR(BG9/BE9,"-")</f>
        <v>0.041666666666667</v>
      </c>
      <c r="BI9" s="115">
        <v>20000</v>
      </c>
      <c r="BJ9" s="116">
        <f>IFERROR(BI9/BE9,"-")</f>
        <v>833.33333333333</v>
      </c>
      <c r="BK9" s="117"/>
      <c r="BL9" s="117"/>
      <c r="BM9" s="117">
        <v>1</v>
      </c>
      <c r="BN9" s="119">
        <v>30</v>
      </c>
      <c r="BO9" s="120">
        <f>IF(P9=0,"",IF(BN9=0,"",(BN9/P9)))</f>
        <v>0.26086956521739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10</v>
      </c>
      <c r="BX9" s="127">
        <f>IF(P9=0,"",IF(BW9=0,"",(BW9/P9)))</f>
        <v>0.08695652173913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3</v>
      </c>
      <c r="CG9" s="134">
        <f>IF(P9=0,"",IF(CF9=0,"",(CF9/P9)))</f>
        <v>0.026086956521739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20000</v>
      </c>
      <c r="CQ9" s="141">
        <v>20000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2.524</v>
      </c>
      <c r="B12" s="39"/>
      <c r="C12" s="39"/>
      <c r="D12" s="39"/>
      <c r="E12" s="39"/>
      <c r="F12" s="39"/>
      <c r="G12" s="40" t="s">
        <v>111</v>
      </c>
      <c r="H12" s="40"/>
      <c r="I12" s="40"/>
      <c r="J12" s="190">
        <f>SUM(J6:J11)</f>
        <v>250000</v>
      </c>
      <c r="K12" s="41">
        <f>SUM(K6:K11)</f>
        <v>0</v>
      </c>
      <c r="L12" s="41">
        <f>SUM(L6:L11)</f>
        <v>0</v>
      </c>
      <c r="M12" s="41">
        <f>SUM(M6:M11)</f>
        <v>825</v>
      </c>
      <c r="N12" s="41">
        <f>SUM(N6:N11)</f>
        <v>296</v>
      </c>
      <c r="O12" s="41">
        <f>SUM(O6:O11)</f>
        <v>6</v>
      </c>
      <c r="P12" s="41">
        <f>SUM(P6:P11)</f>
        <v>302</v>
      </c>
      <c r="Q12" s="42">
        <f>IFERROR(P12/M12,"-")</f>
        <v>0.36606060606061</v>
      </c>
      <c r="R12" s="78">
        <f>SUM(R6:R11)</f>
        <v>12</v>
      </c>
      <c r="S12" s="78">
        <f>SUM(S6:S11)</f>
        <v>83</v>
      </c>
      <c r="T12" s="42">
        <f>IFERROR(R12/P12,"-")</f>
        <v>0.039735099337748</v>
      </c>
      <c r="U12" s="184">
        <f>IFERROR(J12/P12,"-")</f>
        <v>827.81456953642</v>
      </c>
      <c r="V12" s="44">
        <f>SUM(V6:V11)</f>
        <v>17</v>
      </c>
      <c r="W12" s="42">
        <f>IFERROR(V12/P12,"-")</f>
        <v>0.056291390728477</v>
      </c>
      <c r="X12" s="190">
        <f>SUM(X6:X11)</f>
        <v>631000</v>
      </c>
      <c r="Y12" s="190">
        <f>IFERROR(X12/P12,"-")</f>
        <v>2089.4039735099</v>
      </c>
      <c r="Z12" s="190">
        <f>IFERROR(X12/V12,"-")</f>
        <v>37117.647058824</v>
      </c>
      <c r="AA12" s="190">
        <f>X12-J12</f>
        <v>381000</v>
      </c>
      <c r="AB12" s="47">
        <f>X12/J12</f>
        <v>2.524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