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<sst xmlns="http://schemas.openxmlformats.org/spreadsheetml/2006/main" uniqueCount="105">
  <si>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</si>
  <si>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</si>
  <si>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</si>
  <si>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</si>
  <si>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</si>
  <si>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</si>
  <si>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</si>
  <si>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</si>
  <si>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</si>
  <si>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</si>
  <si>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</si>
  <si>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</si>
  <si>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</si>
  <si>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</si>
  <si>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</si>
  <si>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</si>
  <si>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</si>
  <si>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</si>
  <si>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</si>
  <si>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</si>
  <si>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</si>
  <si>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</si>
  <si>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</si>
  <si>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</si>
  <si>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</si>
  <si>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</si>
  <si>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</si>
  <si>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</si>
  <si>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</si>
  <si>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</si>
  <si>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</si>
  <si>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</si>
  <si>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</si>
  <si>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</si>
  <si>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</si>
  <si>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</si>
  <si>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</si>
  <si>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</si>
  <si>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</si>
  <si>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</si>
  <si>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</si>
  <si>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</si>
  <si>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</si>
  <si>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</si>
  <si>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</si>
  <si>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</si>
  <si>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</si>
  <si>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</si>
  <si>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</si>
  <si>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</si>
  <si>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</si>
  <si>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</si>
  <si>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</si>
  <si>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</si>
  <si>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</si>
  <si>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</si>
  <si>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</si>
  <si>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</si>
  <si>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</si>
  <si>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</si>
  <si>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</si>
  <si>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smss2261</t>
  </si>
  <si>
    <t>いろいろ</t>
  </si>
  <si>
    <t>企画枠たかし漫画２赤</t>
  </si>
  <si>
    <t>空電</t>
  </si>
  <si>
    <t>実話カタログ企画</t>
  </si>
  <si>
    <t>企画枠</t>
  </si>
  <si>
    <t>12月01日(火)</t>
  </si>
  <si>
    <t>sms_a1048</t>
  </si>
  <si>
    <t>大洋図書</t>
  </si>
  <si>
    <t>2P_対談風原稿_アイ</t>
  </si>
  <si>
    <t>i34</t>
  </si>
  <si>
    <t>ラヴァーズDX</t>
  </si>
  <si>
    <t>4C2P</t>
  </si>
  <si>
    <t>12月22日(火)</t>
  </si>
  <si>
    <t>smss2262</t>
  </si>
  <si>
    <t>sms_a1049</t>
  </si>
  <si>
    <t>1P記事_求む！中高年男性版_アイ(妃さん)</t>
  </si>
  <si>
    <t>臨時増刊ラヴァーズ</t>
  </si>
  <si>
    <t>表4　4C1P</t>
  </si>
  <si>
    <t>smss2263</t>
  </si>
  <si>
    <t>sms_a1054</t>
  </si>
  <si>
    <t>楽楽出版</t>
  </si>
  <si>
    <t>2P_素敵なヤリ活(アイ)</t>
  </si>
  <si>
    <t>絶世World Class!!</t>
  </si>
  <si>
    <t>smss2275</t>
  </si>
  <si>
    <t>雑誌 TOTAL</t>
  </si>
  <si>
    <t>●DVD 広告</t>
  </si>
  <si>
    <t>sms_a1047</t>
  </si>
  <si>
    <t>DVD漫画まさお</t>
  </si>
  <si>
    <t>毎月売</t>
  </si>
  <si>
    <t>mv20i</t>
  </si>
  <si>
    <t>EXCITING MAX!Special</t>
  </si>
  <si>
    <t>DVD袋裏1C+コンテンツ枠</t>
  </si>
  <si>
    <t>12月11日(金)</t>
  </si>
  <si>
    <t>smss2251</t>
  </si>
  <si>
    <t>sms_a1050</t>
  </si>
  <si>
    <t>三和出版</t>
  </si>
  <si>
    <t>DVD4コマ</t>
  </si>
  <si>
    <t>A4判、全国書店売、1480円、4c32P、3万部</t>
  </si>
  <si>
    <t>S級素人PLATINUM2020</t>
  </si>
  <si>
    <t>DVD袋表4C</t>
  </si>
  <si>
    <t>12月17日(木)</t>
  </si>
  <si>
    <t>smss2264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</si>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</sst>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</v>
      </c>
      <c r="D6" s="195">
        <v>300000</v>
      </c>
      <c r="E6" s="81">
        <v>0</v>
      </c>
      <c r="F6" s="81">
        <v>0</v>
      </c>
      <c r="G6" s="81">
        <v>242</v>
      </c>
      <c r="H6" s="91">
        <v>81</v>
      </c>
      <c r="I6" s="92">
        <v>1</v>
      </c>
      <c r="J6" s="145">
        <f>H6+I6</f>
        <v>82</v>
      </c>
      <c r="K6" s="82">
        <f>IFERROR(J6/G6,"-")</f>
        <v>0.33884297520661</v>
      </c>
      <c r="L6" s="81">
        <v>3</v>
      </c>
      <c r="M6" s="81">
        <v>11</v>
      </c>
      <c r="N6" s="82">
        <f>IFERROR(L6/J6,"-")</f>
        <v>0.036585365853659</v>
      </c>
      <c r="O6" s="83">
        <f>IFERROR(D6/J6,"-")</f>
        <v>3658.5365853659</v>
      </c>
      <c r="P6" s="84">
        <v>8</v>
      </c>
      <c r="Q6" s="82">
        <f>IFERROR(P6/J6,"-")</f>
        <v>0.097560975609756</v>
      </c>
      <c r="R6" s="200">
        <v>417000</v>
      </c>
      <c r="S6" s="201">
        <f>IFERROR(R6/J6,"-")</f>
        <v>5085.3658536585</v>
      </c>
      <c r="T6" s="201">
        <f>IFERROR(R6/P6,"-")</f>
        <v>52125</v>
      </c>
      <c r="U6" s="195">
        <f>IFERROR(R6-D6,"-")</f>
        <v>117000</v>
      </c>
      <c r="V6" s="85">
        <f>R6/D6</f>
        <v>1.39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260000</v>
      </c>
      <c r="E7" s="81">
        <v>0</v>
      </c>
      <c r="F7" s="81">
        <v>0</v>
      </c>
      <c r="G7" s="81">
        <v>336</v>
      </c>
      <c r="H7" s="91">
        <v>126</v>
      </c>
      <c r="I7" s="92">
        <v>1</v>
      </c>
      <c r="J7" s="145">
        <f>H7+I7</f>
        <v>127</v>
      </c>
      <c r="K7" s="82">
        <f>IFERROR(J7/G7,"-")</f>
        <v>0.37797619047619</v>
      </c>
      <c r="L7" s="81">
        <v>8</v>
      </c>
      <c r="M7" s="81">
        <v>23</v>
      </c>
      <c r="N7" s="82">
        <f>IFERROR(L7/J7,"-")</f>
        <v>0.062992125984252</v>
      </c>
      <c r="O7" s="83">
        <f>IFERROR(D7/J7,"-")</f>
        <v>2047.2440944882</v>
      </c>
      <c r="P7" s="84">
        <v>5</v>
      </c>
      <c r="Q7" s="82">
        <f>IFERROR(P7/J7,"-")</f>
        <v>0.039370078740157</v>
      </c>
      <c r="R7" s="200">
        <v>672000</v>
      </c>
      <c r="S7" s="201">
        <f>IFERROR(R7/J7,"-")</f>
        <v>5291.3385826772</v>
      </c>
      <c r="T7" s="201">
        <f>IFERROR(R7/P7,"-")</f>
        <v>134400</v>
      </c>
      <c r="U7" s="195">
        <f>IFERROR(R7-D7,"-")</f>
        <v>412000</v>
      </c>
      <c r="V7" s="85">
        <f>R7/D7</f>
        <v>2.5846153846154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560000</v>
      </c>
      <c r="E10" s="41">
        <f>SUM(E6:E8)</f>
        <v>0</v>
      </c>
      <c r="F10" s="41">
        <f>SUM(F6:F8)</f>
        <v>0</v>
      </c>
      <c r="G10" s="41">
        <f>SUM(G6:G8)</f>
        <v>578</v>
      </c>
      <c r="H10" s="41">
        <f>SUM(H6:H8)</f>
        <v>207</v>
      </c>
      <c r="I10" s="41">
        <f>SUM(I6:I8)</f>
        <v>2</v>
      </c>
      <c r="J10" s="41">
        <f>SUM(J6:J8)</f>
        <v>209</v>
      </c>
      <c r="K10" s="42">
        <f>IFERROR(J10/G10,"-")</f>
        <v>0.36159169550173</v>
      </c>
      <c r="L10" s="78">
        <f>SUM(L6:L8)</f>
        <v>11</v>
      </c>
      <c r="M10" s="78">
        <f>SUM(M6:M8)</f>
        <v>34</v>
      </c>
      <c r="N10" s="42">
        <f>IFERROR(L10/J10,"-")</f>
        <v>0.052631578947368</v>
      </c>
      <c r="O10" s="43">
        <f>IFERROR(D10/J10,"-")</f>
        <v>2679.4258373206</v>
      </c>
      <c r="P10" s="44">
        <f>SUM(P6:P8)</f>
        <v>13</v>
      </c>
      <c r="Q10" s="42">
        <f>IFERROR(P10/J10,"-")</f>
        <v>0.062200956937799</v>
      </c>
      <c r="R10" s="45">
        <f>SUM(R6:R8)</f>
        <v>1089000</v>
      </c>
      <c r="S10" s="45">
        <f>IFERROR(R10/J10,"-")</f>
        <v>5210.5263157895</v>
      </c>
      <c r="T10" s="45">
        <f>IFERROR(R10/P10,"-")</f>
        <v>83769.230769231</v>
      </c>
      <c r="U10" s="46">
        <f>SUM(U6:U8)</f>
        <v>529000</v>
      </c>
      <c r="V10" s="47">
        <f>IFERROR(R10/D10,"-")</f>
        <v>1.9446428571429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0.78333333333333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0</v>
      </c>
      <c r="L6" s="81">
        <v>0</v>
      </c>
      <c r="M6" s="81">
        <v>89</v>
      </c>
      <c r="N6" s="91">
        <v>43</v>
      </c>
      <c r="O6" s="92">
        <v>1</v>
      </c>
      <c r="P6" s="93">
        <f>N6+O6</f>
        <v>44</v>
      </c>
      <c r="Q6" s="82">
        <f>IFERROR(P6/M6,"-")</f>
        <v>0.49438202247191</v>
      </c>
      <c r="R6" s="81">
        <v>0</v>
      </c>
      <c r="S6" s="81">
        <v>4</v>
      </c>
      <c r="T6" s="82">
        <f>IFERROR(S6/(O6+P6),"-")</f>
        <v>0.088888888888889</v>
      </c>
      <c r="U6" s="182">
        <f>IFERROR(J6/SUM(P6:P6),"-")</f>
        <v>1363.6363636364</v>
      </c>
      <c r="V6" s="84">
        <v>2</v>
      </c>
      <c r="W6" s="82">
        <f>IF(P6=0,"-",V6/P6)</f>
        <v>0.045454545454545</v>
      </c>
      <c r="X6" s="186">
        <v>47000</v>
      </c>
      <c r="Y6" s="187">
        <f>IFERROR(X6/P6,"-")</f>
        <v>1068.1818181818</v>
      </c>
      <c r="Z6" s="187">
        <f>IFERROR(X6/V6,"-")</f>
        <v>23500</v>
      </c>
      <c r="AA6" s="188">
        <f>SUM(X6:X6)-SUM(J6:J6)</f>
        <v>-13000</v>
      </c>
      <c r="AB6" s="85">
        <f>SUM(X6:X6)/SUM(J6:J6)</f>
        <v>0.78333333333333</v>
      </c>
      <c r="AC6" s="79"/>
      <c r="AD6" s="94">
        <v>1</v>
      </c>
      <c r="AE6" s="95">
        <f>IF(P6=0,"",IF(AD6=0,"",(AD6/P6)))</f>
        <v>0.022727272727273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9</v>
      </c>
      <c r="AW6" s="107">
        <f>IF(P6=0,"",IF(AV6=0,"",(AV6/P6)))</f>
        <v>0.20454545454545</v>
      </c>
      <c r="AX6" s="106">
        <v>1</v>
      </c>
      <c r="AY6" s="108">
        <f>IFERROR(AX6/AV6,"-")</f>
        <v>0.11111111111111</v>
      </c>
      <c r="AZ6" s="109">
        <v>3000</v>
      </c>
      <c r="BA6" s="110">
        <f>IFERROR(AZ6/AV6,"-")</f>
        <v>333.33333333333</v>
      </c>
      <c r="BB6" s="111">
        <v>1</v>
      </c>
      <c r="BC6" s="111"/>
      <c r="BD6" s="111"/>
      <c r="BE6" s="112">
        <v>15</v>
      </c>
      <c r="BF6" s="113">
        <f>IF(P6=0,"",IF(BE6=0,"",(BE6/P6)))</f>
        <v>0.34090909090909</v>
      </c>
      <c r="BG6" s="112">
        <v>1</v>
      </c>
      <c r="BH6" s="114">
        <f>IFERROR(BG6/BE6,"-")</f>
        <v>0.066666666666667</v>
      </c>
      <c r="BI6" s="115">
        <v>27000</v>
      </c>
      <c r="BJ6" s="116">
        <f>IFERROR(BI6/BE6,"-")</f>
        <v>1800</v>
      </c>
      <c r="BK6" s="117"/>
      <c r="BL6" s="117"/>
      <c r="BM6" s="117">
        <v>1</v>
      </c>
      <c r="BN6" s="119">
        <v>12</v>
      </c>
      <c r="BO6" s="120">
        <f>IF(P6=0,"",IF(BN6=0,"",(BN6/P6)))</f>
        <v>0.27272727272727</v>
      </c>
      <c r="BP6" s="121">
        <v>1</v>
      </c>
      <c r="BQ6" s="122">
        <f>IFERROR(BP6/BN6,"-")</f>
        <v>0.083333333333333</v>
      </c>
      <c r="BR6" s="123">
        <v>20000</v>
      </c>
      <c r="BS6" s="124">
        <f>IFERROR(BR6/BN6,"-")</f>
        <v>1666.6666666667</v>
      </c>
      <c r="BT6" s="125">
        <v>1</v>
      </c>
      <c r="BU6" s="125"/>
      <c r="BV6" s="125"/>
      <c r="BW6" s="126">
        <v>2</v>
      </c>
      <c r="BX6" s="127">
        <f>IF(P6=0,"",IF(BW6=0,"",(BW6/P6)))</f>
        <v>0.045454545454545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0.022727272727273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47000</v>
      </c>
      <c r="CQ6" s="141">
        <v>27000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0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85000</v>
      </c>
      <c r="K7" s="81">
        <v>0</v>
      </c>
      <c r="L7" s="81">
        <v>0</v>
      </c>
      <c r="M7" s="81">
        <v>14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>
        <f>IFERROR(J7/SUM(P7:P8),"-")</f>
        <v>21250</v>
      </c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>
        <f>SUM(X7:X8)-SUM(J7:J8)</f>
        <v>-85000</v>
      </c>
      <c r="AB7" s="85">
        <f>SUM(X7:X8)/SUM(J7:J8)</f>
        <v>0</v>
      </c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18</v>
      </c>
      <c r="N8" s="91">
        <v>4</v>
      </c>
      <c r="O8" s="92">
        <v>0</v>
      </c>
      <c r="P8" s="93">
        <f>N8+O8</f>
        <v>4</v>
      </c>
      <c r="Q8" s="82">
        <f>IFERROR(P8/M8,"-")</f>
        <v>0.22222222222222</v>
      </c>
      <c r="R8" s="81">
        <v>0</v>
      </c>
      <c r="S8" s="81">
        <v>1</v>
      </c>
      <c r="T8" s="82">
        <f>IFERROR(S8/(O8+P8),"-")</f>
        <v>0.25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1.2952380952381</v>
      </c>
      <c r="B9" s="203" t="s">
        <v>76</v>
      </c>
      <c r="C9" s="203" t="s">
        <v>69</v>
      </c>
      <c r="D9" s="203" t="s">
        <v>77</v>
      </c>
      <c r="E9" s="203"/>
      <c r="F9" s="203" t="s">
        <v>71</v>
      </c>
      <c r="G9" s="203" t="s">
        <v>78</v>
      </c>
      <c r="H9" s="90" t="s">
        <v>79</v>
      </c>
      <c r="I9" s="90" t="s">
        <v>74</v>
      </c>
      <c r="J9" s="188">
        <v>105000</v>
      </c>
      <c r="K9" s="81">
        <v>0</v>
      </c>
      <c r="L9" s="81">
        <v>0</v>
      </c>
      <c r="M9" s="81">
        <v>70</v>
      </c>
      <c r="N9" s="91">
        <v>7</v>
      </c>
      <c r="O9" s="92">
        <v>0</v>
      </c>
      <c r="P9" s="93">
        <f>N9+O9</f>
        <v>7</v>
      </c>
      <c r="Q9" s="82">
        <f>IFERROR(P9/M9,"-")</f>
        <v>0.1</v>
      </c>
      <c r="R9" s="81">
        <v>0</v>
      </c>
      <c r="S9" s="81">
        <v>1</v>
      </c>
      <c r="T9" s="82">
        <f>IFERROR(S9/(O9+P9),"-")</f>
        <v>0.14285714285714</v>
      </c>
      <c r="U9" s="182">
        <f>IFERROR(J9/SUM(P9:P10),"-")</f>
        <v>4038.4615384615</v>
      </c>
      <c r="V9" s="84">
        <v>1</v>
      </c>
      <c r="W9" s="82">
        <f>IF(P9=0,"-",V9/P9)</f>
        <v>0.14285714285714</v>
      </c>
      <c r="X9" s="186">
        <v>6000</v>
      </c>
      <c r="Y9" s="187">
        <f>IFERROR(X9/P9,"-")</f>
        <v>857.14285714286</v>
      </c>
      <c r="Z9" s="187">
        <f>IFERROR(X9/V9,"-")</f>
        <v>6000</v>
      </c>
      <c r="AA9" s="188">
        <f>SUM(X9:X10)-SUM(J9:J10)</f>
        <v>31000</v>
      </c>
      <c r="AB9" s="85">
        <f>SUM(X9:X10)/SUM(J9:J10)</f>
        <v>1.2952380952381</v>
      </c>
      <c r="AC9" s="79"/>
      <c r="AD9" s="94">
        <v>1</v>
      </c>
      <c r="AE9" s="95">
        <f>IF(P9=0,"",IF(AD9=0,"",(AD9/P9)))</f>
        <v>0.14285714285714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0.28571428571429</v>
      </c>
      <c r="AO9" s="100">
        <v>1</v>
      </c>
      <c r="AP9" s="102">
        <f>IFERROR(AP9/AM9,"-")</f>
        <v>0</v>
      </c>
      <c r="AQ9" s="103">
        <v>6000</v>
      </c>
      <c r="AR9" s="104">
        <f>IFERROR(AQ9/AM9,"-")</f>
        <v>3000</v>
      </c>
      <c r="AS9" s="105"/>
      <c r="AT9" s="105">
        <v>1</v>
      </c>
      <c r="AU9" s="105"/>
      <c r="AV9" s="106">
        <v>1</v>
      </c>
      <c r="AW9" s="107">
        <f>IF(P9=0,"",IF(AV9=0,"",(AV9/P9)))</f>
        <v>0.14285714285714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0.28571428571429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28</v>
      </c>
      <c r="N10" s="91">
        <v>19</v>
      </c>
      <c r="O10" s="92">
        <v>0</v>
      </c>
      <c r="P10" s="93">
        <f>N10+O10</f>
        <v>19</v>
      </c>
      <c r="Q10" s="82">
        <f>IFERROR(P10/M10,"-")</f>
        <v>0.67857142857143</v>
      </c>
      <c r="R10" s="81">
        <v>1</v>
      </c>
      <c r="S10" s="81">
        <v>3</v>
      </c>
      <c r="T10" s="82">
        <f>IFERROR(S10/(O10+P10),"-")</f>
        <v>0.15789473684211</v>
      </c>
      <c r="U10" s="182"/>
      <c r="V10" s="84">
        <v>3</v>
      </c>
      <c r="W10" s="82">
        <f>IF(P10=0,"-",V10/P10)</f>
        <v>0.15789473684211</v>
      </c>
      <c r="X10" s="186">
        <v>130000</v>
      </c>
      <c r="Y10" s="187">
        <f>IFERROR(X10/P10,"-")</f>
        <v>6842.1052631579</v>
      </c>
      <c r="Z10" s="187">
        <f>IFERROR(X10/V10,"-")</f>
        <v>43333.333333333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0.052631578947368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0.21052631578947</v>
      </c>
      <c r="BG10" s="112">
        <v>1</v>
      </c>
      <c r="BH10" s="114">
        <f>IFERROR(BG10/BE10,"-")</f>
        <v>0.25</v>
      </c>
      <c r="BI10" s="115">
        <v>71000</v>
      </c>
      <c r="BJ10" s="116">
        <f>IFERROR(BI10/BE10,"-")</f>
        <v>17750</v>
      </c>
      <c r="BK10" s="117"/>
      <c r="BL10" s="117"/>
      <c r="BM10" s="117">
        <v>1</v>
      </c>
      <c r="BN10" s="119">
        <v>8</v>
      </c>
      <c r="BO10" s="120">
        <f>IF(P10=0,"",IF(BN10=0,"",(BN10/P10)))</f>
        <v>0.42105263157895</v>
      </c>
      <c r="BP10" s="121">
        <v>1</v>
      </c>
      <c r="BQ10" s="122">
        <f>IFERROR(BP10/BN10,"-")</f>
        <v>0.125</v>
      </c>
      <c r="BR10" s="123">
        <v>5000</v>
      </c>
      <c r="BS10" s="124">
        <f>IFERROR(BR10/BN10,"-")</f>
        <v>625</v>
      </c>
      <c r="BT10" s="125">
        <v>1</v>
      </c>
      <c r="BU10" s="125"/>
      <c r="BV10" s="125"/>
      <c r="BW10" s="126">
        <v>3</v>
      </c>
      <c r="BX10" s="127">
        <f>IF(P10=0,"",IF(BW10=0,"",(BW10/P10)))</f>
        <v>0.15789473684211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3</v>
      </c>
      <c r="CG10" s="134">
        <f>IF(P10=0,"",IF(CF10=0,"",(CF10/P10)))</f>
        <v>0.15789473684211</v>
      </c>
      <c r="CH10" s="135">
        <v>2</v>
      </c>
      <c r="CI10" s="136">
        <f>IFERROR(CH10/CF10,"-")</f>
        <v>0.66666666666667</v>
      </c>
      <c r="CJ10" s="137">
        <v>125000</v>
      </c>
      <c r="CK10" s="138">
        <f>IFERROR(CJ10/CF10,"-")</f>
        <v>41666.666666667</v>
      </c>
      <c r="CL10" s="139"/>
      <c r="CM10" s="139"/>
      <c r="CN10" s="139">
        <v>2</v>
      </c>
      <c r="CO10" s="140">
        <v>3</v>
      </c>
      <c r="CP10" s="141">
        <v>130000</v>
      </c>
      <c r="CQ10" s="141">
        <v>112000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4.68</v>
      </c>
      <c r="B11" s="203" t="s">
        <v>81</v>
      </c>
      <c r="C11" s="203" t="s">
        <v>82</v>
      </c>
      <c r="D11" s="203" t="s">
        <v>83</v>
      </c>
      <c r="E11" s="203"/>
      <c r="F11" s="203" t="s">
        <v>71</v>
      </c>
      <c r="G11" s="203" t="s">
        <v>84</v>
      </c>
      <c r="H11" s="90" t="s">
        <v>73</v>
      </c>
      <c r="I11" s="90" t="s">
        <v>74</v>
      </c>
      <c r="J11" s="188">
        <v>50000</v>
      </c>
      <c r="K11" s="81">
        <v>0</v>
      </c>
      <c r="L11" s="81">
        <v>0</v>
      </c>
      <c r="M11" s="81">
        <v>12</v>
      </c>
      <c r="N11" s="91">
        <v>2</v>
      </c>
      <c r="O11" s="92">
        <v>0</v>
      </c>
      <c r="P11" s="93">
        <f>N11+O11</f>
        <v>2</v>
      </c>
      <c r="Q11" s="82">
        <f>IFERROR(P11/M11,"-")</f>
        <v>0.16666666666667</v>
      </c>
      <c r="R11" s="81">
        <v>1</v>
      </c>
      <c r="S11" s="81">
        <v>0</v>
      </c>
      <c r="T11" s="82">
        <f>IFERROR(S11/(O11+P11),"-")</f>
        <v>0</v>
      </c>
      <c r="U11" s="182">
        <f>IFERROR(J11/SUM(P11:P12),"-")</f>
        <v>6250</v>
      </c>
      <c r="V11" s="84">
        <v>1</v>
      </c>
      <c r="W11" s="82">
        <f>IF(P11=0,"-",V11/P11)</f>
        <v>0.5</v>
      </c>
      <c r="X11" s="186">
        <v>4000</v>
      </c>
      <c r="Y11" s="187">
        <f>IFERROR(X11/P11,"-")</f>
        <v>2000</v>
      </c>
      <c r="Z11" s="187">
        <f>IFERROR(X11/V11,"-")</f>
        <v>4000</v>
      </c>
      <c r="AA11" s="188">
        <f>SUM(X11:X12)-SUM(J11:J12)</f>
        <v>184000</v>
      </c>
      <c r="AB11" s="85">
        <f>SUM(X11:X12)/SUM(J11:J12)</f>
        <v>4.68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>
        <v>1</v>
      </c>
      <c r="BH11" s="114">
        <f>IFERROR(BG11/BE11,"-")</f>
        <v>1</v>
      </c>
      <c r="BI11" s="115">
        <v>4000</v>
      </c>
      <c r="BJ11" s="116">
        <f>IFERROR(BI11/BE11,"-")</f>
        <v>4000</v>
      </c>
      <c r="BK11" s="117"/>
      <c r="BL11" s="117">
        <v>1</v>
      </c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4000</v>
      </c>
      <c r="CQ11" s="141">
        <v>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11</v>
      </c>
      <c r="N12" s="91">
        <v>6</v>
      </c>
      <c r="O12" s="92">
        <v>0</v>
      </c>
      <c r="P12" s="93">
        <f>N12+O12</f>
        <v>6</v>
      </c>
      <c r="Q12" s="82">
        <f>IFERROR(P12/M12,"-")</f>
        <v>0.54545454545455</v>
      </c>
      <c r="R12" s="81">
        <v>1</v>
      </c>
      <c r="S12" s="81">
        <v>2</v>
      </c>
      <c r="T12" s="82">
        <f>IFERROR(S12/(O12+P12),"-")</f>
        <v>0.33333333333333</v>
      </c>
      <c r="U12" s="182"/>
      <c r="V12" s="84">
        <v>1</v>
      </c>
      <c r="W12" s="82">
        <f>IF(P12=0,"-",V12/P12)</f>
        <v>0.16666666666667</v>
      </c>
      <c r="X12" s="186">
        <v>230000</v>
      </c>
      <c r="Y12" s="187">
        <f>IFERROR(X12/P12,"-")</f>
        <v>38333.333333333</v>
      </c>
      <c r="Z12" s="187">
        <f>IFERROR(X12/V12,"-")</f>
        <v>230000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0.16666666666667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0.33333333333333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>
        <v>2</v>
      </c>
      <c r="BQ12" s="122">
        <f>IFERROR(BP12/BN12,"-")</f>
        <v>1</v>
      </c>
      <c r="BR12" s="123">
        <v>312000</v>
      </c>
      <c r="BS12" s="124">
        <f>IFERROR(BR12/BN12,"-")</f>
        <v>156000</v>
      </c>
      <c r="BT12" s="125">
        <v>1</v>
      </c>
      <c r="BU12" s="125"/>
      <c r="BV12" s="125">
        <v>1</v>
      </c>
      <c r="BW12" s="126">
        <v>1</v>
      </c>
      <c r="BX12" s="127">
        <f>IF(P12=0,"",IF(BW12=0,"",(BW12/P12)))</f>
        <v>0.16666666666667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230000</v>
      </c>
      <c r="CQ12" s="141">
        <v>309000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30"/>
      <c r="B13" s="87"/>
      <c r="C13" s="88"/>
      <c r="D13" s="88"/>
      <c r="E13" s="88"/>
      <c r="F13" s="89"/>
      <c r="G13" s="90"/>
      <c r="H13" s="90"/>
      <c r="I13" s="90"/>
      <c r="J13" s="192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59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30"/>
      <c r="B14" s="37"/>
      <c r="C14" s="21"/>
      <c r="D14" s="21"/>
      <c r="E14" s="21"/>
      <c r="F14" s="22"/>
      <c r="G14" s="36"/>
      <c r="H14" s="36"/>
      <c r="I14" s="75"/>
      <c r="J14" s="193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61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19">
        <f>AB15</f>
        <v>1.39</v>
      </c>
      <c r="B15" s="39"/>
      <c r="C15" s="39"/>
      <c r="D15" s="39"/>
      <c r="E15" s="39"/>
      <c r="F15" s="39"/>
      <c r="G15" s="40" t="s">
        <v>86</v>
      </c>
      <c r="H15" s="40"/>
      <c r="I15" s="40"/>
      <c r="J15" s="190">
        <f>SUM(J6:J14)</f>
        <v>300000</v>
      </c>
      <c r="K15" s="41">
        <f>SUM(K6:K14)</f>
        <v>0</v>
      </c>
      <c r="L15" s="41">
        <f>SUM(L6:L14)</f>
        <v>0</v>
      </c>
      <c r="M15" s="41">
        <f>SUM(M6:M14)</f>
        <v>242</v>
      </c>
      <c r="N15" s="41">
        <f>SUM(N6:N14)</f>
        <v>81</v>
      </c>
      <c r="O15" s="41">
        <f>SUM(O6:O14)</f>
        <v>1</v>
      </c>
      <c r="P15" s="41">
        <f>SUM(P6:P14)</f>
        <v>82</v>
      </c>
      <c r="Q15" s="42">
        <f>IFERROR(P15/M15,"-")</f>
        <v>0.33884297520661</v>
      </c>
      <c r="R15" s="78">
        <f>SUM(R6:R14)</f>
        <v>3</v>
      </c>
      <c r="S15" s="78">
        <f>SUM(S6:S14)</f>
        <v>11</v>
      </c>
      <c r="T15" s="42">
        <f>IFERROR(R15/P15,"-")</f>
        <v>0.036585365853659</v>
      </c>
      <c r="U15" s="184">
        <f>IFERROR(J15/P15,"-")</f>
        <v>3658.5365853659</v>
      </c>
      <c r="V15" s="44">
        <f>SUM(V6:V14)</f>
        <v>8</v>
      </c>
      <c r="W15" s="42">
        <f>IFERROR(V15/P15,"-")</f>
        <v>0.097560975609756</v>
      </c>
      <c r="X15" s="190">
        <f>SUM(X6:X14)</f>
        <v>417000</v>
      </c>
      <c r="Y15" s="190">
        <f>IFERROR(X15/P15,"-")</f>
        <v>5085.3658536585</v>
      </c>
      <c r="Z15" s="190">
        <f>IFERROR(X15/V15,"-")</f>
        <v>52125</v>
      </c>
      <c r="AA15" s="190">
        <f>X15-J15</f>
        <v>117000</v>
      </c>
      <c r="AB15" s="47">
        <f>X15/J15</f>
        <v>1.39</v>
      </c>
      <c r="AC15" s="6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3.6324324324324</v>
      </c>
      <c r="B6" s="203" t="s">
        <v>88</v>
      </c>
      <c r="C6" s="203" t="s">
        <v>82</v>
      </c>
      <c r="D6" s="203" t="s">
        <v>89</v>
      </c>
      <c r="E6" s="203" t="s">
        <v>90</v>
      </c>
      <c r="F6" s="203" t="s">
        <v>91</v>
      </c>
      <c r="G6" s="203" t="s">
        <v>92</v>
      </c>
      <c r="H6" s="90" t="s">
        <v>93</v>
      </c>
      <c r="I6" s="90" t="s">
        <v>94</v>
      </c>
      <c r="J6" s="188">
        <v>185000</v>
      </c>
      <c r="K6" s="81">
        <v>0</v>
      </c>
      <c r="L6" s="81">
        <v>0</v>
      </c>
      <c r="M6" s="81">
        <v>83</v>
      </c>
      <c r="N6" s="91">
        <v>18</v>
      </c>
      <c r="O6" s="92">
        <v>0</v>
      </c>
      <c r="P6" s="93">
        <f>N6+O6</f>
        <v>18</v>
      </c>
      <c r="Q6" s="82">
        <f>IFERROR(P6/M6,"-")</f>
        <v>0.21686746987952</v>
      </c>
      <c r="R6" s="81">
        <v>1</v>
      </c>
      <c r="S6" s="81">
        <v>5</v>
      </c>
      <c r="T6" s="82">
        <f>IFERROR(S6/(O6+P6),"-")</f>
        <v>0.27777777777778</v>
      </c>
      <c r="U6" s="182">
        <f>IFERROR(J6/SUM(P6:P7),"-")</f>
        <v>2032.967032967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487000</v>
      </c>
      <c r="AB6" s="85">
        <f>SUM(X6:X7)/SUM(J6:J7)</f>
        <v>3.6324324324324</v>
      </c>
      <c r="AC6" s="79"/>
      <c r="AD6" s="94">
        <v>1</v>
      </c>
      <c r="AE6" s="95">
        <f>IF(P6=0,"",IF(AD6=0,"",(AD6/P6)))</f>
        <v>0.055555555555556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0.27777777777778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95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158</v>
      </c>
      <c r="N7" s="91">
        <v>73</v>
      </c>
      <c r="O7" s="92">
        <v>0</v>
      </c>
      <c r="P7" s="93">
        <f>N7+O7</f>
        <v>73</v>
      </c>
      <c r="Q7" s="82">
        <f>IFERROR(P7/M7,"-")</f>
        <v>0.4620253164557</v>
      </c>
      <c r="R7" s="81">
        <v>7</v>
      </c>
      <c r="S7" s="81">
        <v>11</v>
      </c>
      <c r="T7" s="82">
        <f>IFERROR(S7/(O7+P7),"-")</f>
        <v>0.15068493150685</v>
      </c>
      <c r="U7" s="182"/>
      <c r="V7" s="84">
        <v>5</v>
      </c>
      <c r="W7" s="82">
        <f>IF(P7=0,"-",V7/P7)</f>
        <v>0.068493150684932</v>
      </c>
      <c r="X7" s="186">
        <v>672000</v>
      </c>
      <c r="Y7" s="187">
        <f>IFERROR(X7/P7,"-")</f>
        <v>9205.4794520548</v>
      </c>
      <c r="Z7" s="187">
        <f>IFERROR(X7/V7,"-")</f>
        <v>134400</v>
      </c>
      <c r="AA7" s="188"/>
      <c r="AB7" s="85"/>
      <c r="AC7" s="79"/>
      <c r="AD7" s="94">
        <v>1</v>
      </c>
      <c r="AE7" s="95">
        <f>IF(P7=0,"",IF(AD7=0,"",(AD7/P7)))</f>
        <v>0.013698630136986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10</v>
      </c>
      <c r="AN7" s="101">
        <f>IF(P7=0,"",IF(AM7=0,"",(AM7/P7)))</f>
        <v>0.13698630136986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0.13698630136986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15</v>
      </c>
      <c r="BF7" s="113">
        <f>IF(P7=0,"",IF(BE7=0,"",(BE7/P7)))</f>
        <v>0.20547945205479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21</v>
      </c>
      <c r="BO7" s="120">
        <f>IF(P7=0,"",IF(BN7=0,"",(BN7/P7)))</f>
        <v>0.28767123287671</v>
      </c>
      <c r="BP7" s="121">
        <v>3</v>
      </c>
      <c r="BQ7" s="122">
        <f>IFERROR(BP7/BN7,"-")</f>
        <v>0.14285714285714</v>
      </c>
      <c r="BR7" s="123">
        <v>412000</v>
      </c>
      <c r="BS7" s="124">
        <f>IFERROR(BR7/BN7,"-")</f>
        <v>19619.047619048</v>
      </c>
      <c r="BT7" s="125">
        <v>1</v>
      </c>
      <c r="BU7" s="125"/>
      <c r="BV7" s="125">
        <v>2</v>
      </c>
      <c r="BW7" s="126">
        <v>11</v>
      </c>
      <c r="BX7" s="127">
        <f>IF(P7=0,"",IF(BW7=0,"",(BW7/P7)))</f>
        <v>0.15068493150685</v>
      </c>
      <c r="BY7" s="128">
        <v>1</v>
      </c>
      <c r="BZ7" s="129">
        <f>IFERROR(BY7/BW7,"-")</f>
        <v>0.090909090909091</v>
      </c>
      <c r="CA7" s="130">
        <v>245000</v>
      </c>
      <c r="CB7" s="131">
        <f>IFERROR(CA7/BW7,"-")</f>
        <v>22272.727272727</v>
      </c>
      <c r="CC7" s="132"/>
      <c r="CD7" s="132"/>
      <c r="CE7" s="132">
        <v>1</v>
      </c>
      <c r="CF7" s="133">
        <v>5</v>
      </c>
      <c r="CG7" s="134">
        <f>IF(P7=0,"",IF(CF7=0,"",(CF7/P7)))</f>
        <v>0.068493150684932</v>
      </c>
      <c r="CH7" s="135">
        <v>2</v>
      </c>
      <c r="CI7" s="136">
        <f>IFERROR(CH7/CF7,"-")</f>
        <v>0.4</v>
      </c>
      <c r="CJ7" s="137">
        <v>140000</v>
      </c>
      <c r="CK7" s="138">
        <f>IFERROR(CJ7/CF7,"-")</f>
        <v>28000</v>
      </c>
      <c r="CL7" s="139"/>
      <c r="CM7" s="139">
        <v>1</v>
      </c>
      <c r="CN7" s="139">
        <v>1</v>
      </c>
      <c r="CO7" s="140">
        <v>5</v>
      </c>
      <c r="CP7" s="141">
        <v>672000</v>
      </c>
      <c r="CQ7" s="141">
        <v>286000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96</v>
      </c>
      <c r="C8" s="203" t="s">
        <v>97</v>
      </c>
      <c r="D8" s="203" t="s">
        <v>98</v>
      </c>
      <c r="E8" s="203" t="s">
        <v>99</v>
      </c>
      <c r="F8" s="203" t="s">
        <v>91</v>
      </c>
      <c r="G8" s="203" t="s">
        <v>100</v>
      </c>
      <c r="H8" s="90" t="s">
        <v>101</v>
      </c>
      <c r="I8" s="90" t="s">
        <v>102</v>
      </c>
      <c r="J8" s="188">
        <v>75000</v>
      </c>
      <c r="K8" s="81">
        <v>0</v>
      </c>
      <c r="L8" s="81">
        <v>0</v>
      </c>
      <c r="M8" s="81">
        <v>34</v>
      </c>
      <c r="N8" s="91">
        <v>7</v>
      </c>
      <c r="O8" s="92">
        <v>0</v>
      </c>
      <c r="P8" s="93">
        <f>N8+O8</f>
        <v>7</v>
      </c>
      <c r="Q8" s="82">
        <f>IFERROR(P8/M8,"-")</f>
        <v>0.20588235294118</v>
      </c>
      <c r="R8" s="81">
        <v>0</v>
      </c>
      <c r="S8" s="81">
        <v>3</v>
      </c>
      <c r="T8" s="82">
        <f>IFERROR(S8/(O8+P8),"-")</f>
        <v>0.42857142857143</v>
      </c>
      <c r="U8" s="182">
        <f>IFERROR(J8/SUM(P8:P9),"-")</f>
        <v>2083.3333333333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0.28571428571429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103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61</v>
      </c>
      <c r="N9" s="91">
        <v>28</v>
      </c>
      <c r="O9" s="92">
        <v>1</v>
      </c>
      <c r="P9" s="93">
        <f>N9+O9</f>
        <v>29</v>
      </c>
      <c r="Q9" s="82">
        <f>IFERROR(P9/M9,"-")</f>
        <v>0.47540983606557</v>
      </c>
      <c r="R9" s="81">
        <v>0</v>
      </c>
      <c r="S9" s="81">
        <v>4</v>
      </c>
      <c r="T9" s="82">
        <f>IFERROR(S9/(O9+P9),"-")</f>
        <v>0.13333333333333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5</v>
      </c>
      <c r="AN9" s="101">
        <f>IF(P9=0,"",IF(AM9=0,"",(AM9/P9)))</f>
        <v>0.17241379310345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0.10344827586207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0.24137931034483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8</v>
      </c>
      <c r="BO9" s="120">
        <f>IF(P9=0,"",IF(BN9=0,"",(BN9/P9)))</f>
        <v>0.27586206896552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0.068965517241379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4</v>
      </c>
      <c r="CG9" s="134">
        <f>IF(P9=0,"",IF(CF9=0,"",(CF9/P9)))</f>
        <v>0.13793103448276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2.5846153846154</v>
      </c>
      <c r="B12" s="39"/>
      <c r="C12" s="39"/>
      <c r="D12" s="39"/>
      <c r="E12" s="39"/>
      <c r="F12" s="39"/>
      <c r="G12" s="40" t="s">
        <v>104</v>
      </c>
      <c r="H12" s="40"/>
      <c r="I12" s="40"/>
      <c r="J12" s="190">
        <f>SUM(J6:J11)</f>
        <v>260000</v>
      </c>
      <c r="K12" s="41">
        <f>SUM(K6:K11)</f>
        <v>0</v>
      </c>
      <c r="L12" s="41">
        <f>SUM(L6:L11)</f>
        <v>0</v>
      </c>
      <c r="M12" s="41">
        <f>SUM(M6:M11)</f>
        <v>336</v>
      </c>
      <c r="N12" s="41">
        <f>SUM(N6:N11)</f>
        <v>126</v>
      </c>
      <c r="O12" s="41">
        <f>SUM(O6:O11)</f>
        <v>1</v>
      </c>
      <c r="P12" s="41">
        <f>SUM(P6:P11)</f>
        <v>127</v>
      </c>
      <c r="Q12" s="42">
        <f>IFERROR(P12/M12,"-")</f>
        <v>0.37797619047619</v>
      </c>
      <c r="R12" s="78">
        <f>SUM(R6:R11)</f>
        <v>8</v>
      </c>
      <c r="S12" s="78">
        <f>SUM(S6:S11)</f>
        <v>23</v>
      </c>
      <c r="T12" s="42">
        <f>IFERROR(R12/P12,"-")</f>
        <v>0.062992125984252</v>
      </c>
      <c r="U12" s="184">
        <f>IFERROR(J12/P12,"-")</f>
        <v>2047.2440944882</v>
      </c>
      <c r="V12" s="44">
        <f>SUM(V6:V11)</f>
        <v>5</v>
      </c>
      <c r="W12" s="42">
        <f>IFERROR(V12/P12,"-")</f>
        <v>0.039370078740157</v>
      </c>
      <c r="X12" s="190">
        <f>SUM(X6:X11)</f>
        <v>672000</v>
      </c>
      <c r="Y12" s="190">
        <f>IFERROR(X12/P12,"-")</f>
        <v>5291.3385826772</v>
      </c>
      <c r="Z12" s="190">
        <f>IFERROR(X12/V12,"-")</f>
        <v>134400</v>
      </c>
      <c r="AA12" s="190">
        <f>X12-J12</f>
        <v>412000</v>
      </c>
      <c r="AB12" s="47">
        <f>X12/J12</f>
        <v>2.5846153846154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