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<sst xmlns="http://schemas.openxmlformats.org/spreadsheetml/2006/main" uniqueCount="98">
  <si>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</si>
  <si>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</si>
  <si>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</si>
  <si>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</si>
  <si>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</si>
  <si>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</si>
  <si>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</si>
  <si>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</si>
  <si>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</si>
  <si>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</si>
  <si>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</si>
  <si>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</si>
  <si>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</si>
  <si>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</si>
  <si>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</si>
  <si>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</si>
  <si>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</si>
  <si>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</si>
  <si>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</si>
  <si>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</si>
  <si>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</si>
  <si>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</si>
  <si>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</si>
  <si>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</si>
  <si>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</si>
  <si>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11月</t>
  </si>
  <si>
    <t>アイメール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</si>
  <si>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</si>
  <si>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</si>
  <si>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</si>
  <si>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</si>
  <si>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</si>
  <si>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</si>
  <si>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</si>
  <si>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</si>
  <si>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</si>
  <si>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</si>
  <si>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</si>
  <si>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</si>
  <si>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</si>
  <si>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</si>
  <si>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</si>
  <si>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</si>
  <si>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</si>
  <si>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</si>
  <si>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</si>
  <si>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</si>
  <si>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</si>
  <si>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</si>
  <si>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</si>
  <si>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</si>
  <si>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</si>
  <si>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</si>
  <si>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</si>
  <si>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</si>
  <si>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</si>
  <si>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</si>
  <si>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</si>
  <si>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</si>
  <si>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</si>
  <si>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</si>
  <si>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sms_a1044</t>
  </si>
  <si>
    <t>大洋図書</t>
  </si>
  <si>
    <t>5P_着エロ画像メイン(妃ひかり)</t>
  </si>
  <si>
    <t>i38</t>
  </si>
  <si>
    <t>実話ナックルズGOLD</t>
  </si>
  <si>
    <t>1C5P</t>
  </si>
  <si>
    <t>11月09日(月)</t>
  </si>
  <si>
    <t>smss2248</t>
  </si>
  <si>
    <t>空電</t>
  </si>
  <si>
    <t>sms_a1042</t>
  </si>
  <si>
    <t>コアマガジン</t>
  </si>
  <si>
    <t>実話BUNKAタブー</t>
  </si>
  <si>
    <t>11月16日(月)</t>
  </si>
  <si>
    <t>smss2245</t>
  </si>
  <si>
    <t>sms_a1043</t>
  </si>
  <si>
    <t>日本ジャーナル出版</t>
  </si>
  <si>
    <t>5P風俗(妃さん)</t>
  </si>
  <si>
    <t>週刊実話増刊「実話ザ・タブー」</t>
  </si>
  <si>
    <t>11月25日(水)</t>
  </si>
  <si>
    <t>smss2246</t>
  </si>
  <si>
    <t>sms_a1045</t>
  </si>
  <si>
    <t>5P元祖（妃さん）</t>
  </si>
  <si>
    <t>別冊ラヴァーズ</t>
  </si>
  <si>
    <t>11月27日(金)</t>
  </si>
  <si>
    <t>smss2249</t>
  </si>
  <si>
    <t>雑誌 TOTAL</t>
  </si>
  <si>
    <t>●DVD 広告</t>
  </si>
  <si>
    <t>sms_a1046</t>
  </si>
  <si>
    <t>三和出版</t>
  </si>
  <si>
    <t>DVD漫画まさお</t>
  </si>
  <si>
    <t>A4変形、季刊売、CVS、860円、8万部</t>
  </si>
  <si>
    <t>mv20i</t>
  </si>
  <si>
    <t>MEN'S DVD</t>
  </si>
  <si>
    <t>DVD貼付け面4C1/3P</t>
  </si>
  <si>
    <t>11月29日(日)</t>
  </si>
  <si>
    <t>smss2250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</si>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</sst>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335000</v>
      </c>
      <c r="E6" s="81">
        <v>0</v>
      </c>
      <c r="F6" s="81">
        <v>0</v>
      </c>
      <c r="G6" s="81">
        <v>357</v>
      </c>
      <c r="H6" s="91">
        <v>85</v>
      </c>
      <c r="I6" s="92">
        <v>1</v>
      </c>
      <c r="J6" s="145">
        <f>H6+I6</f>
        <v>86</v>
      </c>
      <c r="K6" s="82">
        <f>IFERROR(J6/G6,"-")</f>
        <v>0.24089635854342</v>
      </c>
      <c r="L6" s="81">
        <v>14</v>
      </c>
      <c r="M6" s="81">
        <v>21</v>
      </c>
      <c r="N6" s="82">
        <f>IFERROR(L6/J6,"-")</f>
        <v>0.16279069767442</v>
      </c>
      <c r="O6" s="83">
        <f>IFERROR(D6/J6,"-")</f>
        <v>3895.3488372093</v>
      </c>
      <c r="P6" s="84">
        <v>15</v>
      </c>
      <c r="Q6" s="82">
        <f>IFERROR(P6/J6,"-")</f>
        <v>0.17441860465116</v>
      </c>
      <c r="R6" s="200">
        <v>563000</v>
      </c>
      <c r="S6" s="201">
        <f>IFERROR(R6/J6,"-")</f>
        <v>6546.511627907</v>
      </c>
      <c r="T6" s="201">
        <f>IFERROR(R6/P6,"-")</f>
        <v>37533.333333333</v>
      </c>
      <c r="U6" s="195">
        <f>IFERROR(R6-D6,"-")</f>
        <v>228000</v>
      </c>
      <c r="V6" s="85">
        <f>R6/D6</f>
        <v>1.6805970149254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0</v>
      </c>
      <c r="F7" s="81">
        <v>0</v>
      </c>
      <c r="G7" s="81">
        <v>524</v>
      </c>
      <c r="H7" s="91">
        <v>192</v>
      </c>
      <c r="I7" s="92">
        <v>2</v>
      </c>
      <c r="J7" s="145">
        <f>H7+I7</f>
        <v>194</v>
      </c>
      <c r="K7" s="82">
        <f>IFERROR(J7/G7,"-")</f>
        <v>0.37022900763359</v>
      </c>
      <c r="L7" s="81">
        <v>4</v>
      </c>
      <c r="M7" s="81">
        <v>62</v>
      </c>
      <c r="N7" s="82">
        <f>IFERROR(L7/J7,"-")</f>
        <v>0.020618556701031</v>
      </c>
      <c r="O7" s="83">
        <f>IFERROR(D7/J7,"-")</f>
        <v>644.32989690722</v>
      </c>
      <c r="P7" s="84">
        <v>5</v>
      </c>
      <c r="Q7" s="82">
        <f>IFERROR(P7/J7,"-")</f>
        <v>0.025773195876289</v>
      </c>
      <c r="R7" s="200">
        <v>964000</v>
      </c>
      <c r="S7" s="201">
        <f>IFERROR(R7/J7,"-")</f>
        <v>4969.0721649485</v>
      </c>
      <c r="T7" s="201">
        <f>IFERROR(R7/P7,"-")</f>
        <v>192800</v>
      </c>
      <c r="U7" s="195">
        <f>IFERROR(R7-D7,"-")</f>
        <v>839000</v>
      </c>
      <c r="V7" s="85">
        <f>R7/D7</f>
        <v>7.712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460000</v>
      </c>
      <c r="E10" s="41">
        <f>SUM(E6:E8)</f>
        <v>0</v>
      </c>
      <c r="F10" s="41">
        <f>SUM(F6:F8)</f>
        <v>0</v>
      </c>
      <c r="G10" s="41">
        <f>SUM(G6:G8)</f>
        <v>881</v>
      </c>
      <c r="H10" s="41">
        <f>SUM(H6:H8)</f>
        <v>277</v>
      </c>
      <c r="I10" s="41">
        <f>SUM(I6:I8)</f>
        <v>3</v>
      </c>
      <c r="J10" s="41">
        <f>SUM(J6:J8)</f>
        <v>280</v>
      </c>
      <c r="K10" s="42">
        <f>IFERROR(J10/G10,"-")</f>
        <v>0.31782065834279</v>
      </c>
      <c r="L10" s="78">
        <f>SUM(L6:L8)</f>
        <v>18</v>
      </c>
      <c r="M10" s="78">
        <f>SUM(M6:M8)</f>
        <v>83</v>
      </c>
      <c r="N10" s="42">
        <f>IFERROR(L10/J10,"-")</f>
        <v>0.064285714285714</v>
      </c>
      <c r="O10" s="43">
        <f>IFERROR(D10/J10,"-")</f>
        <v>1642.8571428571</v>
      </c>
      <c r="P10" s="44">
        <f>SUM(P6:P8)</f>
        <v>20</v>
      </c>
      <c r="Q10" s="42">
        <f>IFERROR(P10/J10,"-")</f>
        <v>0.071428571428571</v>
      </c>
      <c r="R10" s="45">
        <f>SUM(R6:R8)</f>
        <v>1527000</v>
      </c>
      <c r="S10" s="45">
        <f>IFERROR(R10/J10,"-")</f>
        <v>5453.5714285714</v>
      </c>
      <c r="T10" s="45">
        <f>IFERROR(R10/P10,"-")</f>
        <v>76350</v>
      </c>
      <c r="U10" s="46">
        <f>SUM(U6:U8)</f>
        <v>1067000</v>
      </c>
      <c r="V10" s="47">
        <f>IFERROR(R10/D10,"-")</f>
        <v>3.3195652173913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0.27142857142857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</v>
      </c>
      <c r="K6" s="81">
        <v>0</v>
      </c>
      <c r="L6" s="81">
        <v>0</v>
      </c>
      <c r="M6" s="81">
        <v>51</v>
      </c>
      <c r="N6" s="91">
        <v>8</v>
      </c>
      <c r="O6" s="92">
        <v>0</v>
      </c>
      <c r="P6" s="93">
        <f>N6+O6</f>
        <v>8</v>
      </c>
      <c r="Q6" s="82">
        <f>IFERROR(P6/M6,"-")</f>
        <v>0.15686274509804</v>
      </c>
      <c r="R6" s="81">
        <v>0</v>
      </c>
      <c r="S6" s="81">
        <v>2</v>
      </c>
      <c r="T6" s="82">
        <f>IFERROR(S6/(O6+P6),"-")</f>
        <v>0.25</v>
      </c>
      <c r="U6" s="182">
        <f>IFERROR(J6/SUM(P6:P7),"-")</f>
        <v>4375</v>
      </c>
      <c r="V6" s="84">
        <v>2</v>
      </c>
      <c r="W6" s="82">
        <f>IF(P6=0,"-",V6/P6)</f>
        <v>0.25</v>
      </c>
      <c r="X6" s="186">
        <v>19000</v>
      </c>
      <c r="Y6" s="187">
        <f>IFERROR(X6/P6,"-")</f>
        <v>2375</v>
      </c>
      <c r="Z6" s="187">
        <f>IFERROR(X6/V6,"-")</f>
        <v>9500</v>
      </c>
      <c r="AA6" s="188">
        <f>SUM(X6:X7)-SUM(J6:J7)</f>
        <v>-51000</v>
      </c>
      <c r="AB6" s="85">
        <f>SUM(X6:X7)/SUM(J6:J7)</f>
        <v>0.27142857142857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0.25</v>
      </c>
      <c r="AX6" s="106">
        <v>1</v>
      </c>
      <c r="AY6" s="108">
        <f>IFERROR(AX6/AV6,"-")</f>
        <v>0.5</v>
      </c>
      <c r="AZ6" s="109">
        <v>16000</v>
      </c>
      <c r="BA6" s="110">
        <f>IFERROR(AZ6/AV6,"-")</f>
        <v>8000</v>
      </c>
      <c r="BB6" s="111"/>
      <c r="BC6" s="111"/>
      <c r="BD6" s="111">
        <v>1</v>
      </c>
      <c r="BE6" s="112">
        <v>4</v>
      </c>
      <c r="BF6" s="113">
        <f>IF(P6=0,"",IF(BE6=0,"",(BE6/P6)))</f>
        <v>0.5</v>
      </c>
      <c r="BG6" s="112">
        <v>1</v>
      </c>
      <c r="BH6" s="114">
        <f>IFERROR(BG6/BE6,"-")</f>
        <v>0.25</v>
      </c>
      <c r="BI6" s="115">
        <v>3000</v>
      </c>
      <c r="BJ6" s="116">
        <f>IFERROR(BI6/BE6,"-")</f>
        <v>750</v>
      </c>
      <c r="BK6" s="117">
        <v>1</v>
      </c>
      <c r="BL6" s="117"/>
      <c r="BM6" s="117"/>
      <c r="BN6" s="119">
        <v>1</v>
      </c>
      <c r="BO6" s="120">
        <f>IF(P6=0,"",IF(BN6=0,"",(BN6/P6)))</f>
        <v>0.125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19000</v>
      </c>
      <c r="CQ6" s="141">
        <v>16000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23</v>
      </c>
      <c r="N7" s="91">
        <v>8</v>
      </c>
      <c r="O7" s="92">
        <v>0</v>
      </c>
      <c r="P7" s="93">
        <f>N7+O7</f>
        <v>8</v>
      </c>
      <c r="Q7" s="82">
        <f>IFERROR(P7/M7,"-")</f>
        <v>0.34782608695652</v>
      </c>
      <c r="R7" s="81">
        <v>0</v>
      </c>
      <c r="S7" s="81">
        <v>2</v>
      </c>
      <c r="T7" s="82">
        <f>IFERROR(S7/(O7+P7),"-")</f>
        <v>0.25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0.375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0.125</v>
      </c>
      <c r="CH7" s="135">
        <v>1</v>
      </c>
      <c r="CI7" s="136">
        <f>IFERROR(CH7/CF7,"-")</f>
        <v>1</v>
      </c>
      <c r="CJ7" s="137">
        <v>215000</v>
      </c>
      <c r="CK7" s="138">
        <f>IFERROR(CJ7/CF7,"-")</f>
        <v>215000</v>
      </c>
      <c r="CL7" s="139"/>
      <c r="CM7" s="139"/>
      <c r="CN7" s="139">
        <v>1</v>
      </c>
      <c r="CO7" s="140">
        <v>0</v>
      </c>
      <c r="CP7" s="141">
        <v>0</v>
      </c>
      <c r="CQ7" s="141">
        <v>215000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0.046153846153846</v>
      </c>
      <c r="B8" s="203" t="s">
        <v>70</v>
      </c>
      <c r="C8" s="203" t="s">
        <v>71</v>
      </c>
      <c r="D8" s="203" t="s">
        <v>63</v>
      </c>
      <c r="E8" s="203"/>
      <c r="F8" s="203" t="s">
        <v>64</v>
      </c>
      <c r="G8" s="203" t="s">
        <v>72</v>
      </c>
      <c r="H8" s="90" t="s">
        <v>66</v>
      </c>
      <c r="I8" s="90" t="s">
        <v>73</v>
      </c>
      <c r="J8" s="188">
        <v>65000</v>
      </c>
      <c r="K8" s="81">
        <v>0</v>
      </c>
      <c r="L8" s="81">
        <v>0</v>
      </c>
      <c r="M8" s="81">
        <v>24</v>
      </c>
      <c r="N8" s="91">
        <v>1</v>
      </c>
      <c r="O8" s="92">
        <v>0</v>
      </c>
      <c r="P8" s="93">
        <f>N8+O8</f>
        <v>1</v>
      </c>
      <c r="Q8" s="82">
        <f>IFERROR(P8/M8,"-")</f>
        <v>0.041666666666667</v>
      </c>
      <c r="R8" s="81">
        <v>0</v>
      </c>
      <c r="S8" s="81">
        <v>1</v>
      </c>
      <c r="T8" s="82">
        <f>IFERROR(S8/(O8+P8),"-")</f>
        <v>1</v>
      </c>
      <c r="U8" s="182">
        <f>IFERROR(J8/SUM(P8:P9),"-")</f>
        <v>6500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-62000</v>
      </c>
      <c r="AB8" s="85">
        <f>SUM(X8:X9)/SUM(J8:J9)</f>
        <v>0.046153846153846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31</v>
      </c>
      <c r="N9" s="91">
        <v>9</v>
      </c>
      <c r="O9" s="92">
        <v>0</v>
      </c>
      <c r="P9" s="93">
        <f>N9+O9</f>
        <v>9</v>
      </c>
      <c r="Q9" s="82">
        <f>IFERROR(P9/M9,"-")</f>
        <v>0.29032258064516</v>
      </c>
      <c r="R9" s="81">
        <v>3</v>
      </c>
      <c r="S9" s="81">
        <v>3</v>
      </c>
      <c r="T9" s="82">
        <f>IFERROR(S9/(O9+P9),"-")</f>
        <v>0.33333333333333</v>
      </c>
      <c r="U9" s="182"/>
      <c r="V9" s="84">
        <v>0</v>
      </c>
      <c r="W9" s="82">
        <f>IF(P9=0,"-",V9/P9)</f>
        <v>0</v>
      </c>
      <c r="X9" s="186">
        <v>3000</v>
      </c>
      <c r="Y9" s="187">
        <f>IFERROR(X9/P9,"-")</f>
        <v>333.33333333333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0.11111111111111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0.44444444444444</v>
      </c>
      <c r="BP9" s="121">
        <v>1</v>
      </c>
      <c r="BQ9" s="122">
        <f>IFERROR(BP9/BN9,"-")</f>
        <v>0.25</v>
      </c>
      <c r="BR9" s="123">
        <v>18000</v>
      </c>
      <c r="BS9" s="124">
        <f>IFERROR(BR9/BN9,"-")</f>
        <v>4500</v>
      </c>
      <c r="BT9" s="125"/>
      <c r="BU9" s="125"/>
      <c r="BV9" s="125">
        <v>1</v>
      </c>
      <c r="BW9" s="126">
        <v>2</v>
      </c>
      <c r="BX9" s="127">
        <f>IF(P9=0,"",IF(BW9=0,"",(BW9/P9)))</f>
        <v>0.22222222222222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2</v>
      </c>
      <c r="CG9" s="134">
        <f>IF(P9=0,"",IF(CF9=0,"",(CF9/P9)))</f>
        <v>0.22222222222222</v>
      </c>
      <c r="CH9" s="135">
        <v>1</v>
      </c>
      <c r="CI9" s="136">
        <f>IFERROR(CH9/CF9,"-")</f>
        <v>0.5</v>
      </c>
      <c r="CJ9" s="137">
        <v>15000</v>
      </c>
      <c r="CK9" s="138">
        <f>IFERROR(CJ9/CF9,"-")</f>
        <v>7500</v>
      </c>
      <c r="CL9" s="139"/>
      <c r="CM9" s="139"/>
      <c r="CN9" s="139">
        <v>1</v>
      </c>
      <c r="CO9" s="140">
        <v>0</v>
      </c>
      <c r="CP9" s="141">
        <v>3000</v>
      </c>
      <c r="CQ9" s="141">
        <v>18000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</v>
      </c>
      <c r="B10" s="203" t="s">
        <v>75</v>
      </c>
      <c r="C10" s="203" t="s">
        <v>76</v>
      </c>
      <c r="D10" s="203" t="s">
        <v>77</v>
      </c>
      <c r="E10" s="203"/>
      <c r="F10" s="203" t="s">
        <v>64</v>
      </c>
      <c r="G10" s="203" t="s">
        <v>78</v>
      </c>
      <c r="H10" s="90" t="s">
        <v>66</v>
      </c>
      <c r="I10" s="90" t="s">
        <v>79</v>
      </c>
      <c r="J10" s="188">
        <v>125000</v>
      </c>
      <c r="K10" s="81">
        <v>0</v>
      </c>
      <c r="L10" s="81">
        <v>0</v>
      </c>
      <c r="M10" s="81">
        <v>62</v>
      </c>
      <c r="N10" s="91">
        <v>3</v>
      </c>
      <c r="O10" s="92">
        <v>0</v>
      </c>
      <c r="P10" s="93">
        <f>N10+O10</f>
        <v>3</v>
      </c>
      <c r="Q10" s="82">
        <f>IFERROR(P10/M10,"-")</f>
        <v>0.048387096774194</v>
      </c>
      <c r="R10" s="81">
        <v>1</v>
      </c>
      <c r="S10" s="81">
        <v>2</v>
      </c>
      <c r="T10" s="82">
        <f>IFERROR(S10/(O10+P10),"-")</f>
        <v>0.66666666666667</v>
      </c>
      <c r="U10" s="182">
        <f>IFERROR(J10/SUM(P10:P11),"-")</f>
        <v>12500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-125000</v>
      </c>
      <c r="AB10" s="85">
        <f>SUM(X10:X11)/SUM(J10:J11)</f>
        <v>0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2</v>
      </c>
      <c r="BO10" s="120">
        <f>IF(P10=0,"",IF(BN10=0,"",(BN10/P10)))</f>
        <v>0.66666666666667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>
        <v>1</v>
      </c>
      <c r="CG10" s="134">
        <f>IF(P10=0,"",IF(CF10=0,"",(CF10/P10)))</f>
        <v>0.33333333333333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0</v>
      </c>
      <c r="L11" s="81">
        <v>0</v>
      </c>
      <c r="M11" s="81">
        <v>27</v>
      </c>
      <c r="N11" s="91">
        <v>7</v>
      </c>
      <c r="O11" s="92">
        <v>0</v>
      </c>
      <c r="P11" s="93">
        <f>N11+O11</f>
        <v>7</v>
      </c>
      <c r="Q11" s="82">
        <f>IFERROR(P11/M11,"-")</f>
        <v>0.25925925925926</v>
      </c>
      <c r="R11" s="81">
        <v>0</v>
      </c>
      <c r="S11" s="81">
        <v>1</v>
      </c>
      <c r="T11" s="82">
        <f>IFERROR(S11/(O11+P11),"-")</f>
        <v>0.14285714285714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3</v>
      </c>
      <c r="BO11" s="120">
        <f>IF(P11=0,"",IF(BN11=0,"",(BN11/P11)))</f>
        <v>0.42857142857143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4</v>
      </c>
      <c r="BX11" s="127">
        <f>IF(P11=0,"",IF(BW11=0,"",(BW11/P11)))</f>
        <v>0.57142857142857</v>
      </c>
      <c r="BY11" s="128">
        <v>2</v>
      </c>
      <c r="BZ11" s="129">
        <f>IFERROR(BY11/BW11,"-")</f>
        <v>0.5</v>
      </c>
      <c r="CA11" s="130">
        <v>123000</v>
      </c>
      <c r="CB11" s="131">
        <f>IFERROR(CA11/BW11,"-")</f>
        <v>30750</v>
      </c>
      <c r="CC11" s="132"/>
      <c r="CD11" s="132"/>
      <c r="CE11" s="132">
        <v>2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>
        <v>63000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7.2133333333333</v>
      </c>
      <c r="B12" s="203" t="s">
        <v>81</v>
      </c>
      <c r="C12" s="203" t="s">
        <v>62</v>
      </c>
      <c r="D12" s="203" t="s">
        <v>82</v>
      </c>
      <c r="E12" s="203"/>
      <c r="F12" s="203" t="s">
        <v>64</v>
      </c>
      <c r="G12" s="203" t="s">
        <v>83</v>
      </c>
      <c r="H12" s="90" t="s">
        <v>66</v>
      </c>
      <c r="I12" s="90" t="s">
        <v>84</v>
      </c>
      <c r="J12" s="188">
        <v>75000</v>
      </c>
      <c r="K12" s="81">
        <v>0</v>
      </c>
      <c r="L12" s="81">
        <v>0</v>
      </c>
      <c r="M12" s="81">
        <v>66</v>
      </c>
      <c r="N12" s="91">
        <v>11</v>
      </c>
      <c r="O12" s="92">
        <v>0</v>
      </c>
      <c r="P12" s="93">
        <f>N12+O12</f>
        <v>11</v>
      </c>
      <c r="Q12" s="82">
        <f>IFERROR(P12/M12,"-")</f>
        <v>0.16666666666667</v>
      </c>
      <c r="R12" s="81">
        <v>1</v>
      </c>
      <c r="S12" s="81">
        <v>3</v>
      </c>
      <c r="T12" s="82">
        <f>IFERROR(S12/(O12+P12),"-")</f>
        <v>0.27272727272727</v>
      </c>
      <c r="U12" s="182">
        <f>IFERROR(J12/SUM(P12:P13),"-")</f>
        <v>1500</v>
      </c>
      <c r="V12" s="84">
        <v>4</v>
      </c>
      <c r="W12" s="82">
        <f>IF(P12=0,"-",V12/P12)</f>
        <v>0.36363636363636</v>
      </c>
      <c r="X12" s="186">
        <v>79000</v>
      </c>
      <c r="Y12" s="187">
        <f>IFERROR(X12/P12,"-")</f>
        <v>7181.8181818182</v>
      </c>
      <c r="Z12" s="187">
        <f>IFERROR(X12/V12,"-")</f>
        <v>19750</v>
      </c>
      <c r="AA12" s="188">
        <f>SUM(X12:X13)-SUM(J12:J13)</f>
        <v>466000</v>
      </c>
      <c r="AB12" s="85">
        <f>SUM(X12:X13)/SUM(J12:J13)</f>
        <v>7.2133333333333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2</v>
      </c>
      <c r="AW12" s="107">
        <f>IF(P12=0,"",IF(AV12=0,"",(AV12/P12)))</f>
        <v>0.18181818181818</v>
      </c>
      <c r="AX12" s="106">
        <v>1</v>
      </c>
      <c r="AY12" s="108">
        <f>IFERROR(AX12/AV12,"-")</f>
        <v>0.5</v>
      </c>
      <c r="AZ12" s="109">
        <v>12000</v>
      </c>
      <c r="BA12" s="110">
        <f>IFERROR(AZ12/AV12,"-")</f>
        <v>6000</v>
      </c>
      <c r="BB12" s="111"/>
      <c r="BC12" s="111"/>
      <c r="BD12" s="111">
        <v>1</v>
      </c>
      <c r="BE12" s="112">
        <v>4</v>
      </c>
      <c r="BF12" s="113">
        <f>IF(P12=0,"",IF(BE12=0,"",(BE12/P12)))</f>
        <v>0.36363636363636</v>
      </c>
      <c r="BG12" s="112">
        <v>1</v>
      </c>
      <c r="BH12" s="114">
        <f>IFERROR(BG12/BE12,"-")</f>
        <v>0.25</v>
      </c>
      <c r="BI12" s="115">
        <v>3000</v>
      </c>
      <c r="BJ12" s="116">
        <f>IFERROR(BI12/BE12,"-")</f>
        <v>750</v>
      </c>
      <c r="BK12" s="117">
        <v>1</v>
      </c>
      <c r="BL12" s="117"/>
      <c r="BM12" s="117"/>
      <c r="BN12" s="119">
        <v>3</v>
      </c>
      <c r="BO12" s="120">
        <f>IF(P12=0,"",IF(BN12=0,"",(BN12/P12)))</f>
        <v>0.27272727272727</v>
      </c>
      <c r="BP12" s="121">
        <v>1</v>
      </c>
      <c r="BQ12" s="122">
        <f>IFERROR(BP12/BN12,"-")</f>
        <v>0.33333333333333</v>
      </c>
      <c r="BR12" s="123">
        <v>3000</v>
      </c>
      <c r="BS12" s="124">
        <f>IFERROR(BR12/BN12,"-")</f>
        <v>1000</v>
      </c>
      <c r="BT12" s="125">
        <v>1</v>
      </c>
      <c r="BU12" s="125"/>
      <c r="BV12" s="125"/>
      <c r="BW12" s="126">
        <v>1</v>
      </c>
      <c r="BX12" s="127">
        <f>IF(P12=0,"",IF(BW12=0,"",(BW12/P12)))</f>
        <v>0.090909090909091</v>
      </c>
      <c r="BY12" s="128">
        <v>1</v>
      </c>
      <c r="BZ12" s="129">
        <f>IFERROR(BY12/BW12,"-")</f>
        <v>1</v>
      </c>
      <c r="CA12" s="130">
        <v>55000</v>
      </c>
      <c r="CB12" s="131">
        <f>IFERROR(CA12/BW12,"-")</f>
        <v>55000</v>
      </c>
      <c r="CC12" s="132"/>
      <c r="CD12" s="132"/>
      <c r="CE12" s="132">
        <v>1</v>
      </c>
      <c r="CF12" s="133">
        <v>1</v>
      </c>
      <c r="CG12" s="134">
        <f>IF(P12=0,"",IF(CF12=0,"",(CF12/P12)))</f>
        <v>0.090909090909091</v>
      </c>
      <c r="CH12" s="135">
        <v>1</v>
      </c>
      <c r="CI12" s="136">
        <f>IFERROR(CH12/CF12,"-")</f>
        <v>1</v>
      </c>
      <c r="CJ12" s="137">
        <v>9000</v>
      </c>
      <c r="CK12" s="138">
        <f>IFERROR(CJ12/CF12,"-")</f>
        <v>9000</v>
      </c>
      <c r="CL12" s="139"/>
      <c r="CM12" s="139"/>
      <c r="CN12" s="139">
        <v>1</v>
      </c>
      <c r="CO12" s="140">
        <v>4</v>
      </c>
      <c r="CP12" s="141">
        <v>79000</v>
      </c>
      <c r="CQ12" s="141">
        <v>55000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0</v>
      </c>
      <c r="L13" s="81">
        <v>0</v>
      </c>
      <c r="M13" s="81">
        <v>73</v>
      </c>
      <c r="N13" s="91">
        <v>38</v>
      </c>
      <c r="O13" s="92">
        <v>1</v>
      </c>
      <c r="P13" s="93">
        <f>N13+O13</f>
        <v>39</v>
      </c>
      <c r="Q13" s="82">
        <f>IFERROR(P13/M13,"-")</f>
        <v>0.53424657534247</v>
      </c>
      <c r="R13" s="81">
        <v>9</v>
      </c>
      <c r="S13" s="81">
        <v>7</v>
      </c>
      <c r="T13" s="82">
        <f>IFERROR(S13/(O13+P13),"-")</f>
        <v>0.175</v>
      </c>
      <c r="U13" s="182"/>
      <c r="V13" s="84">
        <v>9</v>
      </c>
      <c r="W13" s="82">
        <f>IF(P13=0,"-",V13/P13)</f>
        <v>0.23076923076923</v>
      </c>
      <c r="X13" s="186">
        <v>462000</v>
      </c>
      <c r="Y13" s="187">
        <f>IFERROR(X13/P13,"-")</f>
        <v>11846.153846154</v>
      </c>
      <c r="Z13" s="187">
        <f>IFERROR(X13/V13,"-")</f>
        <v>51333.333333333</v>
      </c>
      <c r="AA13" s="188"/>
      <c r="AB13" s="85"/>
      <c r="AC13" s="79"/>
      <c r="AD13" s="94">
        <v>1</v>
      </c>
      <c r="AE13" s="95">
        <f>IF(P13=0,"",IF(AD13=0,"",(AD13/P13)))</f>
        <v>0.025641025641026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3</v>
      </c>
      <c r="AN13" s="101">
        <f>IF(P13=0,"",IF(AM13=0,"",(AM13/P13)))</f>
        <v>0.076923076923077</v>
      </c>
      <c r="AO13" s="100">
        <v>2</v>
      </c>
      <c r="AP13" s="102">
        <f>IFERROR(AP13/AM13,"-")</f>
        <v>0</v>
      </c>
      <c r="AQ13" s="103">
        <v>24000</v>
      </c>
      <c r="AR13" s="104">
        <f>IFERROR(AQ13/AM13,"-")</f>
        <v>8000</v>
      </c>
      <c r="AS13" s="105"/>
      <c r="AT13" s="105">
        <v>1</v>
      </c>
      <c r="AU13" s="105">
        <v>1</v>
      </c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12</v>
      </c>
      <c r="BF13" s="113">
        <f>IF(P13=0,"",IF(BE13=0,"",(BE13/P13)))</f>
        <v>0.30769230769231</v>
      </c>
      <c r="BG13" s="112">
        <v>3</v>
      </c>
      <c r="BH13" s="114">
        <f>IFERROR(BG13/BE13,"-")</f>
        <v>0.25</v>
      </c>
      <c r="BI13" s="115">
        <v>58000</v>
      </c>
      <c r="BJ13" s="116">
        <f>IFERROR(BI13/BE13,"-")</f>
        <v>4833.3333333333</v>
      </c>
      <c r="BK13" s="117">
        <v>1</v>
      </c>
      <c r="BL13" s="117"/>
      <c r="BM13" s="117">
        <v>2</v>
      </c>
      <c r="BN13" s="119">
        <v>16</v>
      </c>
      <c r="BO13" s="120">
        <f>IF(P13=0,"",IF(BN13=0,"",(BN13/P13)))</f>
        <v>0.41025641025641</v>
      </c>
      <c r="BP13" s="121">
        <v>4</v>
      </c>
      <c r="BQ13" s="122">
        <f>IFERROR(BP13/BN13,"-")</f>
        <v>0.25</v>
      </c>
      <c r="BR13" s="123">
        <v>232000</v>
      </c>
      <c r="BS13" s="124">
        <f>IFERROR(BR13/BN13,"-")</f>
        <v>14500</v>
      </c>
      <c r="BT13" s="125"/>
      <c r="BU13" s="125">
        <v>1</v>
      </c>
      <c r="BV13" s="125">
        <v>3</v>
      </c>
      <c r="BW13" s="126">
        <v>6</v>
      </c>
      <c r="BX13" s="127">
        <f>IF(P13=0,"",IF(BW13=0,"",(BW13/P13)))</f>
        <v>0.15384615384615</v>
      </c>
      <c r="BY13" s="128">
        <v>1</v>
      </c>
      <c r="BZ13" s="129">
        <f>IFERROR(BY13/BW13,"-")</f>
        <v>0.16666666666667</v>
      </c>
      <c r="CA13" s="130">
        <v>168000</v>
      </c>
      <c r="CB13" s="131">
        <f>IFERROR(CA13/BW13,"-")</f>
        <v>28000</v>
      </c>
      <c r="CC13" s="132"/>
      <c r="CD13" s="132"/>
      <c r="CE13" s="132">
        <v>1</v>
      </c>
      <c r="CF13" s="133">
        <v>1</v>
      </c>
      <c r="CG13" s="134">
        <f>IF(P13=0,"",IF(CF13=0,"",(CF13/P13)))</f>
        <v>0.025641025641026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9</v>
      </c>
      <c r="CP13" s="141">
        <v>462000</v>
      </c>
      <c r="CQ13" s="141">
        <v>168000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1.6805970149254</v>
      </c>
      <c r="B16" s="39"/>
      <c r="C16" s="39"/>
      <c r="D16" s="39"/>
      <c r="E16" s="39"/>
      <c r="F16" s="39"/>
      <c r="G16" s="40" t="s">
        <v>86</v>
      </c>
      <c r="H16" s="40"/>
      <c r="I16" s="40"/>
      <c r="J16" s="190">
        <f>SUM(J6:J15)</f>
        <v>335000</v>
      </c>
      <c r="K16" s="41">
        <f>SUM(K6:K15)</f>
        <v>0</v>
      </c>
      <c r="L16" s="41">
        <f>SUM(L6:L15)</f>
        <v>0</v>
      </c>
      <c r="M16" s="41">
        <f>SUM(M6:M15)</f>
        <v>357</v>
      </c>
      <c r="N16" s="41">
        <f>SUM(N6:N15)</f>
        <v>85</v>
      </c>
      <c r="O16" s="41">
        <f>SUM(O6:O15)</f>
        <v>1</v>
      </c>
      <c r="P16" s="41">
        <f>SUM(P6:P15)</f>
        <v>86</v>
      </c>
      <c r="Q16" s="42">
        <f>IFERROR(P16/M16,"-")</f>
        <v>0.24089635854342</v>
      </c>
      <c r="R16" s="78">
        <f>SUM(R6:R15)</f>
        <v>14</v>
      </c>
      <c r="S16" s="78">
        <f>SUM(S6:S15)</f>
        <v>21</v>
      </c>
      <c r="T16" s="42">
        <f>IFERROR(R16/P16,"-")</f>
        <v>0.16279069767442</v>
      </c>
      <c r="U16" s="184">
        <f>IFERROR(J16/P16,"-")</f>
        <v>3895.3488372093</v>
      </c>
      <c r="V16" s="44">
        <f>SUM(V6:V15)</f>
        <v>15</v>
      </c>
      <c r="W16" s="42">
        <f>IFERROR(V16/P16,"-")</f>
        <v>0.17441860465116</v>
      </c>
      <c r="X16" s="190">
        <f>SUM(X6:X15)</f>
        <v>563000</v>
      </c>
      <c r="Y16" s="190">
        <f>IFERROR(X16/P16,"-")</f>
        <v>6546.511627907</v>
      </c>
      <c r="Z16" s="190">
        <f>IFERROR(X16/V16,"-")</f>
        <v>37533.333333333</v>
      </c>
      <c r="AA16" s="190">
        <f>X16-J16</f>
        <v>228000</v>
      </c>
      <c r="AB16" s="47">
        <f>X16/J16</f>
        <v>1.6805970149254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7.712</v>
      </c>
      <c r="B6" s="203" t="s">
        <v>88</v>
      </c>
      <c r="C6" s="203" t="s">
        <v>89</v>
      </c>
      <c r="D6" s="203" t="s">
        <v>90</v>
      </c>
      <c r="E6" s="203" t="s">
        <v>91</v>
      </c>
      <c r="F6" s="203" t="s">
        <v>92</v>
      </c>
      <c r="G6" s="203" t="s">
        <v>93</v>
      </c>
      <c r="H6" s="90" t="s">
        <v>94</v>
      </c>
      <c r="I6" s="204" t="s">
        <v>95</v>
      </c>
      <c r="J6" s="188">
        <v>125000</v>
      </c>
      <c r="K6" s="81">
        <v>0</v>
      </c>
      <c r="L6" s="81">
        <v>0</v>
      </c>
      <c r="M6" s="81">
        <v>234</v>
      </c>
      <c r="N6" s="91">
        <v>58</v>
      </c>
      <c r="O6" s="92">
        <v>0</v>
      </c>
      <c r="P6" s="93">
        <f>N6+O6</f>
        <v>58</v>
      </c>
      <c r="Q6" s="82">
        <f>IFERROR(P6/M6,"-")</f>
        <v>0.24786324786325</v>
      </c>
      <c r="R6" s="81">
        <v>1</v>
      </c>
      <c r="S6" s="81">
        <v>26</v>
      </c>
      <c r="T6" s="82">
        <f>IFERROR(S6/(O6+P6),"-")</f>
        <v>0.44827586206897</v>
      </c>
      <c r="U6" s="182">
        <f>IFERROR(J6/SUM(P6:P7),"-")</f>
        <v>644.32989690722</v>
      </c>
      <c r="V6" s="84">
        <v>1</v>
      </c>
      <c r="W6" s="82">
        <f>IF(P6=0,"-",V6/P6)</f>
        <v>0.017241379310345</v>
      </c>
      <c r="X6" s="186">
        <v>370000</v>
      </c>
      <c r="Y6" s="187">
        <f>IFERROR(X6/P6,"-")</f>
        <v>6379.3103448276</v>
      </c>
      <c r="Z6" s="187">
        <f>IFERROR(X6/V6,"-")</f>
        <v>370000</v>
      </c>
      <c r="AA6" s="188">
        <f>SUM(X6:X7)-SUM(J6:J7)</f>
        <v>839000</v>
      </c>
      <c r="AB6" s="85">
        <f>SUM(X6:X7)/SUM(J6:J7)</f>
        <v>7.712</v>
      </c>
      <c r="AC6" s="79"/>
      <c r="AD6" s="94">
        <v>9</v>
      </c>
      <c r="AE6" s="95">
        <f>IF(P6=0,"",IF(AD6=0,"",(AD6/P6)))</f>
        <v>0.1551724137931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21</v>
      </c>
      <c r="AN6" s="101">
        <f>IF(P6=0,"",IF(AM6=0,"",(AM6/P6)))</f>
        <v>0.36206896551724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10</v>
      </c>
      <c r="AW6" s="107">
        <f>IF(P6=0,"",IF(AV6=0,"",(AV6/P6)))</f>
        <v>0.17241379310345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8</v>
      </c>
      <c r="BF6" s="113">
        <f>IF(P6=0,"",IF(BE6=0,"",(BE6/P6)))</f>
        <v>0.13793103448276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8</v>
      </c>
      <c r="BO6" s="120">
        <f>IF(P6=0,"",IF(BN6=0,"",(BN6/P6)))</f>
        <v>0.13793103448276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0.03448275862069</v>
      </c>
      <c r="BY6" s="128">
        <v>1</v>
      </c>
      <c r="BZ6" s="129">
        <f>IFERROR(BY6/BW6,"-")</f>
        <v>0.5</v>
      </c>
      <c r="CA6" s="130">
        <v>370000</v>
      </c>
      <c r="CB6" s="131">
        <f>IFERROR(CA6/BW6,"-")</f>
        <v>185000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370000</v>
      </c>
      <c r="CQ6" s="141">
        <v>370000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96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290</v>
      </c>
      <c r="N7" s="91">
        <v>134</v>
      </c>
      <c r="O7" s="92">
        <v>2</v>
      </c>
      <c r="P7" s="93">
        <f>N7+O7</f>
        <v>136</v>
      </c>
      <c r="Q7" s="82">
        <f>IFERROR(P7/M7,"-")</f>
        <v>0.46896551724138</v>
      </c>
      <c r="R7" s="81">
        <v>3</v>
      </c>
      <c r="S7" s="81">
        <v>36</v>
      </c>
      <c r="T7" s="82">
        <f>IFERROR(S7/(O7+P7),"-")</f>
        <v>0.26086956521739</v>
      </c>
      <c r="U7" s="182"/>
      <c r="V7" s="84">
        <v>4</v>
      </c>
      <c r="W7" s="82">
        <f>IF(P7=0,"-",V7/P7)</f>
        <v>0.029411764705882</v>
      </c>
      <c r="X7" s="186">
        <v>594000</v>
      </c>
      <c r="Y7" s="187">
        <f>IFERROR(X7/P7,"-")</f>
        <v>4367.6470588235</v>
      </c>
      <c r="Z7" s="187">
        <f>IFERROR(X7/V7,"-")</f>
        <v>148500</v>
      </c>
      <c r="AA7" s="188"/>
      <c r="AB7" s="85"/>
      <c r="AC7" s="79"/>
      <c r="AD7" s="94">
        <v>5</v>
      </c>
      <c r="AE7" s="95">
        <f>IF(P7=0,"",IF(AD7=0,"",(AD7/P7)))</f>
        <v>0.036764705882353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35</v>
      </c>
      <c r="AN7" s="101">
        <f>IF(P7=0,"",IF(AM7=0,"",(AM7/P7)))</f>
        <v>0.25735294117647</v>
      </c>
      <c r="AO7" s="100">
        <v>1</v>
      </c>
      <c r="AP7" s="102">
        <f>IFERROR(AP7/AM7,"-")</f>
        <v>0</v>
      </c>
      <c r="AQ7" s="103">
        <v>85000</v>
      </c>
      <c r="AR7" s="104">
        <f>IFERROR(AQ7/AM7,"-")</f>
        <v>2428.5714285714</v>
      </c>
      <c r="AS7" s="105"/>
      <c r="AT7" s="105"/>
      <c r="AU7" s="105">
        <v>1</v>
      </c>
      <c r="AV7" s="106">
        <v>19</v>
      </c>
      <c r="AW7" s="107">
        <f>IF(P7=0,"",IF(AV7=0,"",(AV7/P7)))</f>
        <v>0.13970588235294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34</v>
      </c>
      <c r="BF7" s="113">
        <f>IF(P7=0,"",IF(BE7=0,"",(BE7/P7)))</f>
        <v>0.25</v>
      </c>
      <c r="BG7" s="112">
        <v>1</v>
      </c>
      <c r="BH7" s="114">
        <f>IFERROR(BG7/BE7,"-")</f>
        <v>0.029411764705882</v>
      </c>
      <c r="BI7" s="115">
        <v>20000</v>
      </c>
      <c r="BJ7" s="116">
        <f>IFERROR(BI7/BE7,"-")</f>
        <v>588.23529411765</v>
      </c>
      <c r="BK7" s="117"/>
      <c r="BL7" s="117"/>
      <c r="BM7" s="117">
        <v>1</v>
      </c>
      <c r="BN7" s="119">
        <v>33</v>
      </c>
      <c r="BO7" s="120">
        <f>IF(P7=0,"",IF(BN7=0,"",(BN7/P7)))</f>
        <v>0.24264705882353</v>
      </c>
      <c r="BP7" s="121">
        <v>5</v>
      </c>
      <c r="BQ7" s="122">
        <f>IFERROR(BP7/BN7,"-")</f>
        <v>0.15151515151515</v>
      </c>
      <c r="BR7" s="123">
        <v>503000</v>
      </c>
      <c r="BS7" s="124">
        <f>IFERROR(BR7/BN7,"-")</f>
        <v>15242.424242424</v>
      </c>
      <c r="BT7" s="125">
        <v>2</v>
      </c>
      <c r="BU7" s="125"/>
      <c r="BV7" s="125">
        <v>3</v>
      </c>
      <c r="BW7" s="126">
        <v>7</v>
      </c>
      <c r="BX7" s="127">
        <f>IF(P7=0,"",IF(BW7=0,"",(BW7/P7)))</f>
        <v>0.051470588235294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0.022058823529412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594000</v>
      </c>
      <c r="CQ7" s="141">
        <v>468000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7.712</v>
      </c>
      <c r="B10" s="39"/>
      <c r="C10" s="39"/>
      <c r="D10" s="39"/>
      <c r="E10" s="39"/>
      <c r="F10" s="39"/>
      <c r="G10" s="40" t="s">
        <v>97</v>
      </c>
      <c r="H10" s="40"/>
      <c r="I10" s="40"/>
      <c r="J10" s="190">
        <f>SUM(J6:J9)</f>
        <v>125000</v>
      </c>
      <c r="K10" s="41">
        <f>SUM(K6:K9)</f>
        <v>0</v>
      </c>
      <c r="L10" s="41">
        <f>SUM(L6:L9)</f>
        <v>0</v>
      </c>
      <c r="M10" s="41">
        <f>SUM(M6:M9)</f>
        <v>524</v>
      </c>
      <c r="N10" s="41">
        <f>SUM(N6:N9)</f>
        <v>192</v>
      </c>
      <c r="O10" s="41">
        <f>SUM(O6:O9)</f>
        <v>2</v>
      </c>
      <c r="P10" s="41">
        <f>SUM(P6:P9)</f>
        <v>194</v>
      </c>
      <c r="Q10" s="42">
        <f>IFERROR(P10/M10,"-")</f>
        <v>0.37022900763359</v>
      </c>
      <c r="R10" s="78">
        <f>SUM(R6:R9)</f>
        <v>4</v>
      </c>
      <c r="S10" s="78">
        <f>SUM(S6:S9)</f>
        <v>62</v>
      </c>
      <c r="T10" s="42">
        <f>IFERROR(R10/P10,"-")</f>
        <v>0.020618556701031</v>
      </c>
      <c r="U10" s="184">
        <f>IFERROR(J10/P10,"-")</f>
        <v>644.32989690722</v>
      </c>
      <c r="V10" s="44">
        <f>SUM(V6:V9)</f>
        <v>5</v>
      </c>
      <c r="W10" s="42">
        <f>IFERROR(V10/P10,"-")</f>
        <v>0.025773195876289</v>
      </c>
      <c r="X10" s="190">
        <f>SUM(X6:X9)</f>
        <v>964000</v>
      </c>
      <c r="Y10" s="190">
        <f>IFERROR(X10/P10,"-")</f>
        <v>4969.0721649485</v>
      </c>
      <c r="Z10" s="190">
        <f>IFERROR(X10/V10,"-")</f>
        <v>192800</v>
      </c>
      <c r="AA10" s="190">
        <f>X10-J10</f>
        <v>839000</v>
      </c>
      <c r="AB10" s="47">
        <f>X10/J10</f>
        <v>7.712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