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<sst xmlns="http://schemas.openxmlformats.org/spreadsheetml/2006/main" uniqueCount="100">
  <si>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</si>
  <si>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</si>
  <si>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</si>
  <si>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</si>
  <si>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</si>
  <si>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</si>
  <si>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</si>
  <si>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</si>
  <si>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</si>
  <si>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</si>
  <si>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</si>
  <si>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</si>
  <si>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</si>
  <si>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</si>
  <si>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</si>
  <si>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</si>
  <si>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</si>
  <si>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</si>
  <si>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</si>
  <si>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</si>
  <si>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</si>
  <si>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</si>
  <si>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</si>
  <si>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</si>
  <si>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</si>
  <si>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</si>
  <si>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</si>
  <si>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</si>
  <si>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</si>
  <si>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</si>
  <si>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</si>
  <si>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</si>
  <si>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</si>
  <si>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</si>
  <si>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</si>
  <si>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</si>
  <si>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</si>
  <si>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</si>
  <si>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</si>
  <si>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</si>
  <si>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</si>
  <si>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</si>
  <si>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</si>
  <si>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</si>
  <si>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</si>
  <si>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</si>
  <si>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</si>
  <si>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</si>
  <si>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</si>
  <si>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</si>
  <si>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</si>
  <si>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</si>
  <si>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</si>
  <si>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</si>
  <si>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</si>
  <si>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</si>
  <si>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</si>
  <si>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</si>
  <si>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</si>
  <si>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</si>
  <si>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</si>
  <si>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sms_a1032</t>
  </si>
  <si>
    <t>大洋図書</t>
  </si>
  <si>
    <t>2P逆ナンインタビュー版_アイ</t>
  </si>
  <si>
    <t>i38</t>
  </si>
  <si>
    <t>実話ナックルズGOLD</t>
  </si>
  <si>
    <t>1C2P</t>
  </si>
  <si>
    <t>9月08日(火)</t>
  </si>
  <si>
    <t>smss2200</t>
  </si>
  <si>
    <t>空電</t>
  </si>
  <si>
    <t>sms_a1033</t>
  </si>
  <si>
    <t>ナックルズ極ベスト</t>
  </si>
  <si>
    <t>4C2P</t>
  </si>
  <si>
    <t>9月15日(火)</t>
  </si>
  <si>
    <t>smss2201</t>
  </si>
  <si>
    <t>sms_a1034</t>
  </si>
  <si>
    <t>コアマガジン</t>
  </si>
  <si>
    <t>5P風俗(妃さん)</t>
  </si>
  <si>
    <t>実話BUNKAタブー</t>
  </si>
  <si>
    <t>1C5P</t>
  </si>
  <si>
    <t>9月16日(水)</t>
  </si>
  <si>
    <t>smss2202</t>
  </si>
  <si>
    <t>雑誌 TOTAL</t>
  </si>
  <si>
    <t>●DVD 広告</t>
  </si>
  <si>
    <t>sms_a1030</t>
  </si>
  <si>
    <t>DVD漫画まさお</t>
  </si>
  <si>
    <t>一部CVS・書店売</t>
  </si>
  <si>
    <t>mv20i</t>
  </si>
  <si>
    <t>MAZI!</t>
  </si>
  <si>
    <t>DVD袋裏4C+コンテンツ枠</t>
  </si>
  <si>
    <t>9月18日(金)</t>
  </si>
  <si>
    <t>smss2186</t>
  </si>
  <si>
    <t>sms_a1035</t>
  </si>
  <si>
    <t>三和出版</t>
  </si>
  <si>
    <t>A4判、季刊売、CVSフル</t>
  </si>
  <si>
    <t>実話NEOヴィーナス</t>
  </si>
  <si>
    <t>DVD袋表4C</t>
  </si>
  <si>
    <t>9月29日(火)</t>
  </si>
  <si>
    <t>smss2204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</si>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</sst>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175000</v>
      </c>
      <c r="E6" s="81">
        <v>0</v>
      </c>
      <c r="F6" s="81">
        <v>0</v>
      </c>
      <c r="G6" s="81">
        <v>224</v>
      </c>
      <c r="H6" s="91">
        <v>46</v>
      </c>
      <c r="I6" s="92">
        <v>5</v>
      </c>
      <c r="J6" s="145">
        <f>H6+I6</f>
        <v>51</v>
      </c>
      <c r="K6" s="82">
        <f>IFERROR(J6/G6,"-")</f>
        <v>0.22767857142857</v>
      </c>
      <c r="L6" s="81">
        <v>2</v>
      </c>
      <c r="M6" s="81">
        <v>12</v>
      </c>
      <c r="N6" s="82">
        <f>IFERROR(L6/J6,"-")</f>
        <v>0.03921568627451</v>
      </c>
      <c r="O6" s="83">
        <f>IFERROR(D6/J6,"-")</f>
        <v>3431.3725490196</v>
      </c>
      <c r="P6" s="84">
        <v>4</v>
      </c>
      <c r="Q6" s="82">
        <f>IFERROR(P6/J6,"-")</f>
        <v>0.07843137254902</v>
      </c>
      <c r="R6" s="200">
        <v>61000</v>
      </c>
      <c r="S6" s="201">
        <f>IFERROR(R6/J6,"-")</f>
        <v>1196.0784313725</v>
      </c>
      <c r="T6" s="201">
        <f>IFERROR(R6/P6,"-")</f>
        <v>15250</v>
      </c>
      <c r="U6" s="195">
        <f>IFERROR(R6-D6,"-")</f>
        <v>-114000</v>
      </c>
      <c r="V6" s="85">
        <f>R6/D6</f>
        <v>0.34857142857143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205000</v>
      </c>
      <c r="E7" s="81">
        <v>0</v>
      </c>
      <c r="F7" s="81">
        <v>0</v>
      </c>
      <c r="G7" s="81">
        <v>728</v>
      </c>
      <c r="H7" s="91">
        <v>231</v>
      </c>
      <c r="I7" s="92">
        <v>6</v>
      </c>
      <c r="J7" s="145">
        <f>H7+I7</f>
        <v>237</v>
      </c>
      <c r="K7" s="82">
        <f>IFERROR(J7/G7,"-")</f>
        <v>0.32554945054945</v>
      </c>
      <c r="L7" s="81">
        <v>15</v>
      </c>
      <c r="M7" s="81">
        <v>64</v>
      </c>
      <c r="N7" s="82">
        <f>IFERROR(L7/J7,"-")</f>
        <v>0.063291139240506</v>
      </c>
      <c r="O7" s="83">
        <f>IFERROR(D7/J7,"-")</f>
        <v>864.97890295359</v>
      </c>
      <c r="P7" s="84">
        <v>9</v>
      </c>
      <c r="Q7" s="82">
        <f>IFERROR(P7/J7,"-")</f>
        <v>0.037974683544304</v>
      </c>
      <c r="R7" s="200">
        <v>1517000</v>
      </c>
      <c r="S7" s="201">
        <f>IFERROR(R7/J7,"-")</f>
        <v>6400.8438818565</v>
      </c>
      <c r="T7" s="201">
        <f>IFERROR(R7/P7,"-")</f>
        <v>168555.55555556</v>
      </c>
      <c r="U7" s="195">
        <f>IFERROR(R7-D7,"-")</f>
        <v>1312000</v>
      </c>
      <c r="V7" s="85">
        <f>R7/D7</f>
        <v>7.4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380000</v>
      </c>
      <c r="E10" s="41">
        <f>SUM(E6:E8)</f>
        <v>0</v>
      </c>
      <c r="F10" s="41">
        <f>SUM(F6:F8)</f>
        <v>0</v>
      </c>
      <c r="G10" s="41">
        <f>SUM(G6:G8)</f>
        <v>952</v>
      </c>
      <c r="H10" s="41">
        <f>SUM(H6:H8)</f>
        <v>277</v>
      </c>
      <c r="I10" s="41">
        <f>SUM(I6:I8)</f>
        <v>11</v>
      </c>
      <c r="J10" s="41">
        <f>SUM(J6:J8)</f>
        <v>288</v>
      </c>
      <c r="K10" s="42">
        <f>IFERROR(J10/G10,"-")</f>
        <v>0.30252100840336</v>
      </c>
      <c r="L10" s="78">
        <f>SUM(L6:L8)</f>
        <v>17</v>
      </c>
      <c r="M10" s="78">
        <f>SUM(M6:M8)</f>
        <v>76</v>
      </c>
      <c r="N10" s="42">
        <f>IFERROR(L10/J10,"-")</f>
        <v>0.059027777777778</v>
      </c>
      <c r="O10" s="43">
        <f>IFERROR(D10/J10,"-")</f>
        <v>1319.4444444444</v>
      </c>
      <c r="P10" s="44">
        <f>SUM(P6:P8)</f>
        <v>13</v>
      </c>
      <c r="Q10" s="42">
        <f>IFERROR(P10/J10,"-")</f>
        <v>0.045138888888889</v>
      </c>
      <c r="R10" s="45">
        <f>SUM(R6:R8)</f>
        <v>1578000</v>
      </c>
      <c r="S10" s="45">
        <f>IFERROR(R10/J10,"-")</f>
        <v>5479.1666666667</v>
      </c>
      <c r="T10" s="45">
        <f>IFERROR(R10/P10,"-")</f>
        <v>121384.61538462</v>
      </c>
      <c r="U10" s="46">
        <f>SUM(U6:U8)</f>
        <v>1198000</v>
      </c>
      <c r="V10" s="47">
        <f>IFERROR(R10/D10,"-")</f>
        <v>4.1526315789474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0.91111111111111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45000</v>
      </c>
      <c r="K6" s="81">
        <v>0</v>
      </c>
      <c r="L6" s="81">
        <v>0</v>
      </c>
      <c r="M6" s="81">
        <v>43</v>
      </c>
      <c r="N6" s="91">
        <v>5</v>
      </c>
      <c r="O6" s="92">
        <v>0</v>
      </c>
      <c r="P6" s="93">
        <f>N6+O6</f>
        <v>5</v>
      </c>
      <c r="Q6" s="82">
        <f>IFERROR(P6/M6,"-")</f>
        <v>0.11627906976744</v>
      </c>
      <c r="R6" s="81">
        <v>0</v>
      </c>
      <c r="S6" s="81">
        <v>2</v>
      </c>
      <c r="T6" s="82">
        <f>IFERROR(S6/(O6+P6),"-")</f>
        <v>0.4</v>
      </c>
      <c r="U6" s="182">
        <f>IFERROR(J6/SUM(P6:P7),"-")</f>
        <v>2500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-4000</v>
      </c>
      <c r="AB6" s="85">
        <f>SUM(X6:X7)/SUM(J6:J7)</f>
        <v>0.91111111111111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32</v>
      </c>
      <c r="N7" s="91">
        <v>13</v>
      </c>
      <c r="O7" s="92">
        <v>0</v>
      </c>
      <c r="P7" s="93">
        <f>N7+O7</f>
        <v>13</v>
      </c>
      <c r="Q7" s="82">
        <f>IFERROR(P7/M7,"-")</f>
        <v>0.40625</v>
      </c>
      <c r="R7" s="81">
        <v>1</v>
      </c>
      <c r="S7" s="81">
        <v>3</v>
      </c>
      <c r="T7" s="82">
        <f>IFERROR(S7/(O7+P7),"-")</f>
        <v>0.23076923076923</v>
      </c>
      <c r="U7" s="182"/>
      <c r="V7" s="84">
        <v>2</v>
      </c>
      <c r="W7" s="82">
        <f>IF(P7=0,"-",V7/P7)</f>
        <v>0.15384615384615</v>
      </c>
      <c r="X7" s="186">
        <v>41000</v>
      </c>
      <c r="Y7" s="187">
        <f>IFERROR(X7/P7,"-")</f>
        <v>3153.8461538462</v>
      </c>
      <c r="Z7" s="187">
        <f>IFERROR(X7/V7,"-")</f>
        <v>20500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0.076923076923077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0.076923076923077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0.23076923076923</v>
      </c>
      <c r="BG7" s="112">
        <v>1</v>
      </c>
      <c r="BH7" s="114">
        <f>IFERROR(BG7/BE7,"-")</f>
        <v>0.33333333333333</v>
      </c>
      <c r="BI7" s="115">
        <v>3000</v>
      </c>
      <c r="BJ7" s="116">
        <f>IFERROR(BI7/BE7,"-")</f>
        <v>1000</v>
      </c>
      <c r="BK7" s="117">
        <v>1</v>
      </c>
      <c r="BL7" s="117"/>
      <c r="BM7" s="117"/>
      <c r="BN7" s="119">
        <v>4</v>
      </c>
      <c r="BO7" s="120">
        <f>IF(P7=0,"",IF(BN7=0,"",(BN7/P7)))</f>
        <v>0.30769230769231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0.076923076923077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0.23076923076923</v>
      </c>
      <c r="CH7" s="135">
        <v>1</v>
      </c>
      <c r="CI7" s="136">
        <f>IFERROR(CH7/CF7,"-")</f>
        <v>0.33333333333333</v>
      </c>
      <c r="CJ7" s="137">
        <v>38000</v>
      </c>
      <c r="CK7" s="138">
        <f>IFERROR(CJ7/CF7,"-")</f>
        <v>12666.666666667</v>
      </c>
      <c r="CL7" s="139"/>
      <c r="CM7" s="139"/>
      <c r="CN7" s="139">
        <v>1</v>
      </c>
      <c r="CO7" s="140">
        <v>2</v>
      </c>
      <c r="CP7" s="141">
        <v>41000</v>
      </c>
      <c r="CQ7" s="141">
        <v>38000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70</v>
      </c>
      <c r="C8" s="203" t="s">
        <v>62</v>
      </c>
      <c r="D8" s="203" t="s">
        <v>63</v>
      </c>
      <c r="E8" s="203"/>
      <c r="F8" s="203" t="s">
        <v>64</v>
      </c>
      <c r="G8" s="203" t="s">
        <v>71</v>
      </c>
      <c r="H8" s="90" t="s">
        <v>72</v>
      </c>
      <c r="I8" s="90" t="s">
        <v>73</v>
      </c>
      <c r="J8" s="188">
        <v>65000</v>
      </c>
      <c r="K8" s="81">
        <v>0</v>
      </c>
      <c r="L8" s="81">
        <v>0</v>
      </c>
      <c r="M8" s="81">
        <v>41</v>
      </c>
      <c r="N8" s="91">
        <v>7</v>
      </c>
      <c r="O8" s="92">
        <v>1</v>
      </c>
      <c r="P8" s="93">
        <f>N8+O8</f>
        <v>8</v>
      </c>
      <c r="Q8" s="82">
        <f>IFERROR(P8/M8,"-")</f>
        <v>0.19512195121951</v>
      </c>
      <c r="R8" s="81">
        <v>0</v>
      </c>
      <c r="S8" s="81">
        <v>3</v>
      </c>
      <c r="T8" s="82">
        <f>IFERROR(S8/(O8+P8),"-")</f>
        <v>0.33333333333333</v>
      </c>
      <c r="U8" s="182">
        <f>IFERROR(J8/SUM(P8:P9),"-")</f>
        <v>3250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-65000</v>
      </c>
      <c r="AB8" s="85">
        <f>SUM(X8:X9)/SUM(J8:J9)</f>
        <v>0</v>
      </c>
      <c r="AC8" s="79"/>
      <c r="AD8" s="94">
        <v>1</v>
      </c>
      <c r="AE8" s="95">
        <f>IF(P8=0,"",IF(AD8=0,"",(AD8/P8)))</f>
        <v>0.125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61</v>
      </c>
      <c r="N9" s="91">
        <v>8</v>
      </c>
      <c r="O9" s="92">
        <v>4</v>
      </c>
      <c r="P9" s="93">
        <f>N9+O9</f>
        <v>12</v>
      </c>
      <c r="Q9" s="82">
        <f>IFERROR(P9/M9,"-")</f>
        <v>0.19672131147541</v>
      </c>
      <c r="R9" s="81">
        <v>0</v>
      </c>
      <c r="S9" s="81">
        <v>1</v>
      </c>
      <c r="T9" s="82">
        <f>IFERROR(S9/(O9+P9),"-")</f>
        <v>0.0625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0.083333333333333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0.083333333333333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7</v>
      </c>
      <c r="BO9" s="120">
        <f>IF(P9=0,"",IF(BN9=0,"",(BN9/P9)))</f>
        <v>0.58333333333333</v>
      </c>
      <c r="BP9" s="121">
        <v>1</v>
      </c>
      <c r="BQ9" s="122">
        <f>IFERROR(BP9/BN9,"-")</f>
        <v>0.14285714285714</v>
      </c>
      <c r="BR9" s="123">
        <v>16000</v>
      </c>
      <c r="BS9" s="124">
        <f>IFERROR(BR9/BN9,"-")</f>
        <v>2285.7142857143</v>
      </c>
      <c r="BT9" s="125"/>
      <c r="BU9" s="125"/>
      <c r="BV9" s="125">
        <v>1</v>
      </c>
      <c r="BW9" s="126">
        <v>1</v>
      </c>
      <c r="BX9" s="127">
        <f>IF(P9=0,"",IF(BW9=0,"",(BW9/P9)))</f>
        <v>0.083333333333333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>
        <v>16000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0.30769230769231</v>
      </c>
      <c r="B10" s="203" t="s">
        <v>75</v>
      </c>
      <c r="C10" s="203" t="s">
        <v>76</v>
      </c>
      <c r="D10" s="203" t="s">
        <v>77</v>
      </c>
      <c r="E10" s="203"/>
      <c r="F10" s="203" t="s">
        <v>64</v>
      </c>
      <c r="G10" s="203" t="s">
        <v>78</v>
      </c>
      <c r="H10" s="90" t="s">
        <v>79</v>
      </c>
      <c r="I10" s="90" t="s">
        <v>80</v>
      </c>
      <c r="J10" s="188">
        <v>65000</v>
      </c>
      <c r="K10" s="81">
        <v>0</v>
      </c>
      <c r="L10" s="81">
        <v>0</v>
      </c>
      <c r="M10" s="81">
        <v>22</v>
      </c>
      <c r="N10" s="91">
        <v>3</v>
      </c>
      <c r="O10" s="92">
        <v>0</v>
      </c>
      <c r="P10" s="93">
        <f>N10+O10</f>
        <v>3</v>
      </c>
      <c r="Q10" s="82">
        <f>IFERROR(P10/M10,"-")</f>
        <v>0.13636363636364</v>
      </c>
      <c r="R10" s="81">
        <v>1</v>
      </c>
      <c r="S10" s="81">
        <v>0</v>
      </c>
      <c r="T10" s="82">
        <f>IFERROR(S10/(O10+P10),"-")</f>
        <v>0</v>
      </c>
      <c r="U10" s="182">
        <f>IFERROR(J10/SUM(P10:P11),"-")</f>
        <v>5000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-45000</v>
      </c>
      <c r="AB10" s="85">
        <f>SUM(X10:X11)/SUM(J10:J11)</f>
        <v>0.30769230769231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0.66666666666667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0</v>
      </c>
      <c r="L11" s="81">
        <v>0</v>
      </c>
      <c r="M11" s="81">
        <v>25</v>
      </c>
      <c r="N11" s="91">
        <v>10</v>
      </c>
      <c r="O11" s="92">
        <v>0</v>
      </c>
      <c r="P11" s="93">
        <f>N11+O11</f>
        <v>10</v>
      </c>
      <c r="Q11" s="82">
        <f>IFERROR(P11/M11,"-")</f>
        <v>0.4</v>
      </c>
      <c r="R11" s="81">
        <v>0</v>
      </c>
      <c r="S11" s="81">
        <v>3</v>
      </c>
      <c r="T11" s="82">
        <f>IFERROR(S11/(O11+P11),"-")</f>
        <v>0.3</v>
      </c>
      <c r="U11" s="182"/>
      <c r="V11" s="84">
        <v>2</v>
      </c>
      <c r="W11" s="82">
        <f>IF(P11=0,"-",V11/P11)</f>
        <v>0.2</v>
      </c>
      <c r="X11" s="186">
        <v>20000</v>
      </c>
      <c r="Y11" s="187">
        <f>IFERROR(X11/P11,"-")</f>
        <v>2000</v>
      </c>
      <c r="Z11" s="187">
        <f>IFERROR(X11/V11,"-")</f>
        <v>10000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6</v>
      </c>
      <c r="BO11" s="120">
        <f>IF(P11=0,"",IF(BN11=0,"",(BN11/P11)))</f>
        <v>0.6</v>
      </c>
      <c r="BP11" s="121">
        <v>2</v>
      </c>
      <c r="BQ11" s="122">
        <f>IFERROR(BP11/BN11,"-")</f>
        <v>0.33333333333333</v>
      </c>
      <c r="BR11" s="123">
        <v>20000</v>
      </c>
      <c r="BS11" s="124">
        <f>IFERROR(BR11/BN11,"-")</f>
        <v>3333.3333333333</v>
      </c>
      <c r="BT11" s="125">
        <v>1</v>
      </c>
      <c r="BU11" s="125">
        <v>1</v>
      </c>
      <c r="BV11" s="125"/>
      <c r="BW11" s="126">
        <v>2</v>
      </c>
      <c r="BX11" s="127">
        <f>IF(P11=0,"",IF(BW11=0,"",(BW11/P11)))</f>
        <v>0.2</v>
      </c>
      <c r="BY11" s="128">
        <v>1</v>
      </c>
      <c r="BZ11" s="129">
        <f>IFERROR(BY11/BW11,"-")</f>
        <v>0.5</v>
      </c>
      <c r="CA11" s="130">
        <v>40000</v>
      </c>
      <c r="CB11" s="131">
        <f>IFERROR(CA11/BW11,"-")</f>
        <v>20000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20000</v>
      </c>
      <c r="CQ11" s="141">
        <v>40000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0.34857142857143</v>
      </c>
      <c r="B14" s="39"/>
      <c r="C14" s="39"/>
      <c r="D14" s="39"/>
      <c r="E14" s="39"/>
      <c r="F14" s="39"/>
      <c r="G14" s="40" t="s">
        <v>82</v>
      </c>
      <c r="H14" s="40"/>
      <c r="I14" s="40"/>
      <c r="J14" s="190">
        <f>SUM(J6:J13)</f>
        <v>175000</v>
      </c>
      <c r="K14" s="41">
        <f>SUM(K6:K13)</f>
        <v>0</v>
      </c>
      <c r="L14" s="41">
        <f>SUM(L6:L13)</f>
        <v>0</v>
      </c>
      <c r="M14" s="41">
        <f>SUM(M6:M13)</f>
        <v>224</v>
      </c>
      <c r="N14" s="41">
        <f>SUM(N6:N13)</f>
        <v>46</v>
      </c>
      <c r="O14" s="41">
        <f>SUM(O6:O13)</f>
        <v>5</v>
      </c>
      <c r="P14" s="41">
        <f>SUM(P6:P13)</f>
        <v>51</v>
      </c>
      <c r="Q14" s="42">
        <f>IFERROR(P14/M14,"-")</f>
        <v>0.22767857142857</v>
      </c>
      <c r="R14" s="78">
        <f>SUM(R6:R13)</f>
        <v>2</v>
      </c>
      <c r="S14" s="78">
        <f>SUM(S6:S13)</f>
        <v>12</v>
      </c>
      <c r="T14" s="42">
        <f>IFERROR(R14/P14,"-")</f>
        <v>0.03921568627451</v>
      </c>
      <c r="U14" s="184">
        <f>IFERROR(J14/P14,"-")</f>
        <v>3431.3725490196</v>
      </c>
      <c r="V14" s="44">
        <f>SUM(V6:V13)</f>
        <v>4</v>
      </c>
      <c r="W14" s="42">
        <f>IFERROR(V14/P14,"-")</f>
        <v>0.07843137254902</v>
      </c>
      <c r="X14" s="190">
        <f>SUM(X6:X13)</f>
        <v>61000</v>
      </c>
      <c r="Y14" s="190">
        <f>IFERROR(X14/P14,"-")</f>
        <v>1196.0784313725</v>
      </c>
      <c r="Z14" s="190">
        <f>IFERROR(X14/V14,"-")</f>
        <v>15250</v>
      </c>
      <c r="AA14" s="190">
        <f>X14-J14</f>
        <v>-114000</v>
      </c>
      <c r="AB14" s="47">
        <f>X14/J14</f>
        <v>0.34857142857143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4.325</v>
      </c>
      <c r="B6" s="203" t="s">
        <v>84</v>
      </c>
      <c r="C6" s="203" t="s">
        <v>62</v>
      </c>
      <c r="D6" s="203" t="s">
        <v>85</v>
      </c>
      <c r="E6" s="203" t="s">
        <v>86</v>
      </c>
      <c r="F6" s="203" t="s">
        <v>87</v>
      </c>
      <c r="G6" s="203" t="s">
        <v>88</v>
      </c>
      <c r="H6" s="90" t="s">
        <v>89</v>
      </c>
      <c r="I6" s="90" t="s">
        <v>90</v>
      </c>
      <c r="J6" s="188">
        <v>80000</v>
      </c>
      <c r="K6" s="81">
        <v>0</v>
      </c>
      <c r="L6" s="81">
        <v>0</v>
      </c>
      <c r="M6" s="81">
        <v>18</v>
      </c>
      <c r="N6" s="91">
        <v>5</v>
      </c>
      <c r="O6" s="92">
        <v>0</v>
      </c>
      <c r="P6" s="93">
        <f>N6+O6</f>
        <v>5</v>
      </c>
      <c r="Q6" s="82">
        <f>IFERROR(P6/M6,"-")</f>
        <v>0.27777777777778</v>
      </c>
      <c r="R6" s="81">
        <v>2</v>
      </c>
      <c r="S6" s="81">
        <v>2</v>
      </c>
      <c r="T6" s="82">
        <f>IFERROR(S6/(O6+P6),"-")</f>
        <v>0.4</v>
      </c>
      <c r="U6" s="182">
        <f>IFERROR(J6/SUM(P6:P7),"-")</f>
        <v>1290.3225806452</v>
      </c>
      <c r="V6" s="84">
        <v>0</v>
      </c>
      <c r="W6" s="82">
        <f>IF(P6=0,"-",V6/P6)</f>
        <v>0</v>
      </c>
      <c r="X6" s="186">
        <v>282000</v>
      </c>
      <c r="Y6" s="187">
        <f>IFERROR(X6/P6,"-")</f>
        <v>56400</v>
      </c>
      <c r="Z6" s="187" t="str">
        <f>IFERROR(X6/V6,"-")</f>
        <v>-</v>
      </c>
      <c r="AA6" s="188">
        <f>SUM(X6:X7)-SUM(J6:J7)</f>
        <v>266000</v>
      </c>
      <c r="AB6" s="85">
        <f>SUM(X6:X7)/SUM(J6:J7)</f>
        <v>4.325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0.6</v>
      </c>
      <c r="BP6" s="121">
        <v>2</v>
      </c>
      <c r="BQ6" s="122">
        <f>IFERROR(BP6/BN6,"-")</f>
        <v>0.66666666666667</v>
      </c>
      <c r="BR6" s="123">
        <v>312000</v>
      </c>
      <c r="BS6" s="124">
        <f>IFERROR(BR6/BN6,"-")</f>
        <v>104000</v>
      </c>
      <c r="BT6" s="125"/>
      <c r="BU6" s="125"/>
      <c r="BV6" s="125">
        <v>2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282000</v>
      </c>
      <c r="CQ6" s="141">
        <v>282000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91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116</v>
      </c>
      <c r="N7" s="91">
        <v>56</v>
      </c>
      <c r="O7" s="92">
        <v>1</v>
      </c>
      <c r="P7" s="93">
        <f>N7+O7</f>
        <v>57</v>
      </c>
      <c r="Q7" s="82">
        <f>IFERROR(P7/M7,"-")</f>
        <v>0.49137931034483</v>
      </c>
      <c r="R7" s="81">
        <v>3</v>
      </c>
      <c r="S7" s="81">
        <v>12</v>
      </c>
      <c r="T7" s="82">
        <f>IFERROR(S7/(O7+P7),"-")</f>
        <v>0.20689655172414</v>
      </c>
      <c r="U7" s="182"/>
      <c r="V7" s="84">
        <v>1</v>
      </c>
      <c r="W7" s="82">
        <f>IF(P7=0,"-",V7/P7)</f>
        <v>0.017543859649123</v>
      </c>
      <c r="X7" s="186">
        <v>64000</v>
      </c>
      <c r="Y7" s="187">
        <f>IFERROR(X7/P7,"-")</f>
        <v>1122.8070175439</v>
      </c>
      <c r="Z7" s="187">
        <f>IFERROR(X7/V7,"-")</f>
        <v>64000</v>
      </c>
      <c r="AA7" s="188"/>
      <c r="AB7" s="85"/>
      <c r="AC7" s="79"/>
      <c r="AD7" s="94">
        <v>1</v>
      </c>
      <c r="AE7" s="95">
        <f>IF(P7=0,"",IF(AD7=0,"",(AD7/P7)))</f>
        <v>0.017543859649123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10</v>
      </c>
      <c r="AN7" s="101">
        <f>IF(P7=0,"",IF(AM7=0,"",(AM7/P7)))</f>
        <v>0.17543859649123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6</v>
      </c>
      <c r="AW7" s="107">
        <f>IF(P7=0,"",IF(AV7=0,"",(AV7/P7)))</f>
        <v>0.10526315789474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15</v>
      </c>
      <c r="BF7" s="113">
        <f>IF(P7=0,"",IF(BE7=0,"",(BE7/P7)))</f>
        <v>0.26315789473684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14</v>
      </c>
      <c r="BO7" s="120">
        <f>IF(P7=0,"",IF(BN7=0,"",(BN7/P7)))</f>
        <v>0.24561403508772</v>
      </c>
      <c r="BP7" s="121">
        <v>1</v>
      </c>
      <c r="BQ7" s="122">
        <f>IFERROR(BP7/BN7,"-")</f>
        <v>0.071428571428571</v>
      </c>
      <c r="BR7" s="123">
        <v>27000</v>
      </c>
      <c r="BS7" s="124">
        <f>IFERROR(BR7/BN7,"-")</f>
        <v>1928.5714285714</v>
      </c>
      <c r="BT7" s="125"/>
      <c r="BU7" s="125"/>
      <c r="BV7" s="125">
        <v>1</v>
      </c>
      <c r="BW7" s="126">
        <v>8</v>
      </c>
      <c r="BX7" s="127">
        <f>IF(P7=0,"",IF(BW7=0,"",(BW7/P7)))</f>
        <v>0.14035087719298</v>
      </c>
      <c r="BY7" s="128">
        <v>2</v>
      </c>
      <c r="BZ7" s="129">
        <f>IFERROR(BY7/BW7,"-")</f>
        <v>0.25</v>
      </c>
      <c r="CA7" s="130">
        <v>221000</v>
      </c>
      <c r="CB7" s="131">
        <f>IFERROR(CA7/BW7,"-")</f>
        <v>27625</v>
      </c>
      <c r="CC7" s="132"/>
      <c r="CD7" s="132"/>
      <c r="CE7" s="132">
        <v>2</v>
      </c>
      <c r="CF7" s="133">
        <v>3</v>
      </c>
      <c r="CG7" s="134">
        <f>IF(P7=0,"",IF(CF7=0,"",(CF7/P7)))</f>
        <v>0.052631578947368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64000</v>
      </c>
      <c r="CQ7" s="141">
        <v>181000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9.368</v>
      </c>
      <c r="B8" s="203" t="s">
        <v>92</v>
      </c>
      <c r="C8" s="203" t="s">
        <v>93</v>
      </c>
      <c r="D8" s="203" t="s">
        <v>85</v>
      </c>
      <c r="E8" s="203" t="s">
        <v>94</v>
      </c>
      <c r="F8" s="203" t="s">
        <v>87</v>
      </c>
      <c r="G8" s="203" t="s">
        <v>95</v>
      </c>
      <c r="H8" s="90" t="s">
        <v>96</v>
      </c>
      <c r="I8" s="90" t="s">
        <v>97</v>
      </c>
      <c r="J8" s="188">
        <v>125000</v>
      </c>
      <c r="K8" s="81">
        <v>0</v>
      </c>
      <c r="L8" s="81">
        <v>0</v>
      </c>
      <c r="M8" s="81">
        <v>225</v>
      </c>
      <c r="N8" s="91">
        <v>40</v>
      </c>
      <c r="O8" s="92">
        <v>0</v>
      </c>
      <c r="P8" s="93">
        <f>N8+O8</f>
        <v>40</v>
      </c>
      <c r="Q8" s="82">
        <f>IFERROR(P8/M8,"-")</f>
        <v>0.17777777777778</v>
      </c>
      <c r="R8" s="81">
        <v>1</v>
      </c>
      <c r="S8" s="81">
        <v>13</v>
      </c>
      <c r="T8" s="82">
        <f>IFERROR(S8/(O8+P8),"-")</f>
        <v>0.325</v>
      </c>
      <c r="U8" s="182">
        <f>IFERROR(J8/SUM(P8:P9),"-")</f>
        <v>714.28571428571</v>
      </c>
      <c r="V8" s="84">
        <v>1</v>
      </c>
      <c r="W8" s="82">
        <f>IF(P8=0,"-",V8/P8)</f>
        <v>0.025</v>
      </c>
      <c r="X8" s="186">
        <v>231000</v>
      </c>
      <c r="Y8" s="187">
        <f>IFERROR(X8/P8,"-")</f>
        <v>5775</v>
      </c>
      <c r="Z8" s="187">
        <f>IFERROR(X8/V8,"-")</f>
        <v>231000</v>
      </c>
      <c r="AA8" s="188">
        <f>SUM(X8:X9)-SUM(J8:J9)</f>
        <v>1046000</v>
      </c>
      <c r="AB8" s="85">
        <f>SUM(X8:X9)/SUM(J8:J9)</f>
        <v>9.368</v>
      </c>
      <c r="AC8" s="79"/>
      <c r="AD8" s="94">
        <v>6</v>
      </c>
      <c r="AE8" s="95">
        <f>IF(P8=0,"",IF(AD8=0,"",(AD8/P8)))</f>
        <v>0.15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8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6</v>
      </c>
      <c r="AW8" s="107">
        <f>IF(P8=0,"",IF(AV8=0,"",(AV8/P8)))</f>
        <v>0.15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8</v>
      </c>
      <c r="BF8" s="113">
        <f>IF(P8=0,"",IF(BE8=0,"",(BE8/P8)))</f>
        <v>0.2</v>
      </c>
      <c r="BG8" s="112">
        <v>1</v>
      </c>
      <c r="BH8" s="114">
        <f>IFERROR(BG8/BE8,"-")</f>
        <v>0.125</v>
      </c>
      <c r="BI8" s="115">
        <v>3000</v>
      </c>
      <c r="BJ8" s="116">
        <f>IFERROR(BI8/BE8,"-")</f>
        <v>375</v>
      </c>
      <c r="BK8" s="117">
        <v>1</v>
      </c>
      <c r="BL8" s="117"/>
      <c r="BM8" s="117"/>
      <c r="BN8" s="119">
        <v>8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0.1</v>
      </c>
      <c r="BY8" s="128">
        <v>1</v>
      </c>
      <c r="BZ8" s="129">
        <f>IFERROR(BY8/BW8,"-")</f>
        <v>0.25</v>
      </c>
      <c r="CA8" s="130">
        <v>228000</v>
      </c>
      <c r="CB8" s="131">
        <f>IFERROR(CA8/BW8,"-")</f>
        <v>57000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231000</v>
      </c>
      <c r="CQ8" s="141">
        <v>228000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98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369</v>
      </c>
      <c r="N9" s="91">
        <v>130</v>
      </c>
      <c r="O9" s="92">
        <v>5</v>
      </c>
      <c r="P9" s="93">
        <f>N9+O9</f>
        <v>135</v>
      </c>
      <c r="Q9" s="82">
        <f>IFERROR(P9/M9,"-")</f>
        <v>0.36585365853659</v>
      </c>
      <c r="R9" s="81">
        <v>9</v>
      </c>
      <c r="S9" s="81">
        <v>37</v>
      </c>
      <c r="T9" s="82">
        <f>IFERROR(S9/(O9+P9),"-")</f>
        <v>0.26428571428571</v>
      </c>
      <c r="U9" s="182"/>
      <c r="V9" s="84">
        <v>7</v>
      </c>
      <c r="W9" s="82">
        <f>IF(P9=0,"-",V9/P9)</f>
        <v>0.051851851851852</v>
      </c>
      <c r="X9" s="186">
        <v>940000</v>
      </c>
      <c r="Y9" s="187">
        <f>IFERROR(X9/P9,"-")</f>
        <v>6962.962962963</v>
      </c>
      <c r="Z9" s="187">
        <f>IFERROR(X9/V9,"-")</f>
        <v>134285.71428571</v>
      </c>
      <c r="AA9" s="188"/>
      <c r="AB9" s="85"/>
      <c r="AC9" s="79"/>
      <c r="AD9" s="94">
        <v>2</v>
      </c>
      <c r="AE9" s="95">
        <f>IF(P9=0,"",IF(AD9=0,"",(AD9/P9)))</f>
        <v>0.014814814814815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21</v>
      </c>
      <c r="AN9" s="101">
        <f>IF(P9=0,"",IF(AM9=0,"",(AM9/P9)))</f>
        <v>0.15555555555556</v>
      </c>
      <c r="AO9" s="100">
        <v>1</v>
      </c>
      <c r="AP9" s="102">
        <f>IFERROR(AP9/AM9,"-")</f>
        <v>0</v>
      </c>
      <c r="AQ9" s="103">
        <v>381000</v>
      </c>
      <c r="AR9" s="104">
        <f>IFERROR(AQ9/AM9,"-")</f>
        <v>18142.857142857</v>
      </c>
      <c r="AS9" s="105"/>
      <c r="AT9" s="105"/>
      <c r="AU9" s="105">
        <v>1</v>
      </c>
      <c r="AV9" s="106">
        <v>11</v>
      </c>
      <c r="AW9" s="107">
        <f>IF(P9=0,"",IF(AV9=0,"",(AV9/P9)))</f>
        <v>0.081481481481481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31</v>
      </c>
      <c r="BF9" s="113">
        <f>IF(P9=0,"",IF(BE9=0,"",(BE9/P9)))</f>
        <v>0.22962962962963</v>
      </c>
      <c r="BG9" s="112">
        <v>4</v>
      </c>
      <c r="BH9" s="114">
        <f>IFERROR(BG9/BE9,"-")</f>
        <v>0.12903225806452</v>
      </c>
      <c r="BI9" s="115">
        <v>524000</v>
      </c>
      <c r="BJ9" s="116">
        <f>IFERROR(BI9/BE9,"-")</f>
        <v>16903.225806452</v>
      </c>
      <c r="BK9" s="117">
        <v>1</v>
      </c>
      <c r="BL9" s="117"/>
      <c r="BM9" s="117">
        <v>3</v>
      </c>
      <c r="BN9" s="119">
        <v>38</v>
      </c>
      <c r="BO9" s="120">
        <f>IF(P9=0,"",IF(BN9=0,"",(BN9/P9)))</f>
        <v>0.28148148148148</v>
      </c>
      <c r="BP9" s="121">
        <v>5</v>
      </c>
      <c r="BQ9" s="122">
        <f>IFERROR(BP9/BN9,"-")</f>
        <v>0.13157894736842</v>
      </c>
      <c r="BR9" s="123">
        <v>60000</v>
      </c>
      <c r="BS9" s="124">
        <f>IFERROR(BR9/BN9,"-")</f>
        <v>1578.9473684211</v>
      </c>
      <c r="BT9" s="125">
        <v>2</v>
      </c>
      <c r="BU9" s="125"/>
      <c r="BV9" s="125">
        <v>3</v>
      </c>
      <c r="BW9" s="126">
        <v>23</v>
      </c>
      <c r="BX9" s="127">
        <f>IF(P9=0,"",IF(BW9=0,"",(BW9/P9)))</f>
        <v>0.17037037037037</v>
      </c>
      <c r="BY9" s="128">
        <v>2</v>
      </c>
      <c r="BZ9" s="129">
        <f>IFERROR(BY9/BW9,"-")</f>
        <v>0.08695652173913</v>
      </c>
      <c r="CA9" s="130">
        <v>63000</v>
      </c>
      <c r="CB9" s="131">
        <f>IFERROR(CA9/BW9,"-")</f>
        <v>2739.1304347826</v>
      </c>
      <c r="CC9" s="132"/>
      <c r="CD9" s="132"/>
      <c r="CE9" s="132">
        <v>2</v>
      </c>
      <c r="CF9" s="133">
        <v>9</v>
      </c>
      <c r="CG9" s="134">
        <f>IF(P9=0,"",IF(CF9=0,"",(CF9/P9)))</f>
        <v>0.066666666666667</v>
      </c>
      <c r="CH9" s="135">
        <v>1</v>
      </c>
      <c r="CI9" s="136">
        <f>IFERROR(CH9/CF9,"-")</f>
        <v>0.11111111111111</v>
      </c>
      <c r="CJ9" s="137">
        <v>116000</v>
      </c>
      <c r="CK9" s="138">
        <f>IFERROR(CJ9/CF9,"-")</f>
        <v>12888.888888889</v>
      </c>
      <c r="CL9" s="139"/>
      <c r="CM9" s="139"/>
      <c r="CN9" s="139">
        <v>1</v>
      </c>
      <c r="CO9" s="140">
        <v>7</v>
      </c>
      <c r="CP9" s="141">
        <v>940000</v>
      </c>
      <c r="CQ9" s="141">
        <v>441000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7.4</v>
      </c>
      <c r="B12" s="39"/>
      <c r="C12" s="39"/>
      <c r="D12" s="39"/>
      <c r="E12" s="39"/>
      <c r="F12" s="39"/>
      <c r="G12" s="40" t="s">
        <v>99</v>
      </c>
      <c r="H12" s="40"/>
      <c r="I12" s="40"/>
      <c r="J12" s="190">
        <f>SUM(J6:J11)</f>
        <v>205000</v>
      </c>
      <c r="K12" s="41">
        <f>SUM(K6:K11)</f>
        <v>0</v>
      </c>
      <c r="L12" s="41">
        <f>SUM(L6:L11)</f>
        <v>0</v>
      </c>
      <c r="M12" s="41">
        <f>SUM(M6:M11)</f>
        <v>728</v>
      </c>
      <c r="N12" s="41">
        <f>SUM(N6:N11)</f>
        <v>231</v>
      </c>
      <c r="O12" s="41">
        <f>SUM(O6:O11)</f>
        <v>6</v>
      </c>
      <c r="P12" s="41">
        <f>SUM(P6:P11)</f>
        <v>237</v>
      </c>
      <c r="Q12" s="42">
        <f>IFERROR(P12/M12,"-")</f>
        <v>0.32554945054945</v>
      </c>
      <c r="R12" s="78">
        <f>SUM(R6:R11)</f>
        <v>15</v>
      </c>
      <c r="S12" s="78">
        <f>SUM(S6:S11)</f>
        <v>64</v>
      </c>
      <c r="T12" s="42">
        <f>IFERROR(R12/P12,"-")</f>
        <v>0.063291139240506</v>
      </c>
      <c r="U12" s="184">
        <f>IFERROR(J12/P12,"-")</f>
        <v>864.97890295359</v>
      </c>
      <c r="V12" s="44">
        <f>SUM(V6:V11)</f>
        <v>9</v>
      </c>
      <c r="W12" s="42">
        <f>IFERROR(V12/P12,"-")</f>
        <v>0.037974683544304</v>
      </c>
      <c r="X12" s="190">
        <f>SUM(X6:X11)</f>
        <v>1517000</v>
      </c>
      <c r="Y12" s="190">
        <f>IFERROR(X12/P12,"-")</f>
        <v>6400.8438818565</v>
      </c>
      <c r="Z12" s="190">
        <f>IFERROR(X12/V12,"-")</f>
        <v>168555.55555556</v>
      </c>
      <c r="AA12" s="190">
        <f>X12-J12</f>
        <v>1312000</v>
      </c>
      <c r="AB12" s="47">
        <f>X12/J12</f>
        <v>7.4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