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<sst xmlns="http://schemas.openxmlformats.org/spreadsheetml/2006/main" uniqueCount="110">
  <si>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</si>
  <si>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</si>
  <si>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</si>
  <si>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</si>
  <si>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</si>
  <si>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</si>
  <si>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</si>
  <si>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</si>
  <si>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</si>
  <si>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</si>
  <si>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</si>
  <si>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</si>
  <si>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</si>
  <si>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</si>
  <si>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</si>
  <si>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</si>
  <si>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</si>
  <si>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</si>
  <si>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</si>
  <si>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</si>
  <si>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</si>
  <si>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</si>
  <si>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</si>
  <si>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</si>
  <si>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</si>
  <si>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</si>
  <si>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</si>
  <si>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</si>
  <si>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</si>
  <si>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</si>
  <si>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</si>
  <si>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</si>
  <si>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</si>
  <si>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</si>
  <si>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</si>
  <si>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</si>
  <si>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</si>
  <si>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</si>
  <si>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</si>
  <si>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</si>
  <si>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</si>
  <si>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</si>
  <si>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</si>
  <si>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</si>
  <si>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</si>
  <si>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</si>
  <si>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</si>
  <si>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</si>
  <si>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</si>
  <si>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</si>
  <si>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</si>
  <si>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</si>
  <si>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</si>
  <si>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</si>
  <si>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</si>
  <si>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</si>
  <si>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</si>
  <si>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</si>
  <si>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</si>
  <si>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</si>
  <si>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</si>
  <si>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sms_a1021</t>
  </si>
  <si>
    <t>大洋図書</t>
  </si>
  <si>
    <t>5P_着エロ画像メイン(妃ひかり)</t>
  </si>
  <si>
    <t>i38</t>
  </si>
  <si>
    <t>実話ナックルズGOLD</t>
  </si>
  <si>
    <t>1C5P</t>
  </si>
  <si>
    <t>7月08日(水)</t>
  </si>
  <si>
    <t>smss2162</t>
  </si>
  <si>
    <t>空電</t>
  </si>
  <si>
    <t>sms_a1022</t>
  </si>
  <si>
    <t>ミリオン出版</t>
  </si>
  <si>
    <t>2P_対談風原稿_アイ</t>
  </si>
  <si>
    <t>実話ナックルズSPECIAL2020</t>
  </si>
  <si>
    <t>4C2P</t>
  </si>
  <si>
    <t>7月14日(火)</t>
  </si>
  <si>
    <t>smss2163</t>
  </si>
  <si>
    <t>sms_a1017</t>
  </si>
  <si>
    <t>コアマガジン</t>
  </si>
  <si>
    <t>2Pスポーツ新聞_v02_アイ(下着)桃瀬さん</t>
  </si>
  <si>
    <t>実話BUNKAタブー</t>
  </si>
  <si>
    <t>1C2P</t>
  </si>
  <si>
    <t>7月16日(木)</t>
  </si>
  <si>
    <t>smss2157</t>
  </si>
  <si>
    <t>sms_a1018</t>
  </si>
  <si>
    <t>日本ジャーナル出版</t>
  </si>
  <si>
    <t>5P風俗(妃さん)</t>
  </si>
  <si>
    <t>週刊実話増刊「実話ザ・タブー」</t>
  </si>
  <si>
    <t>7月22日(水)</t>
  </si>
  <si>
    <t>smss2158</t>
  </si>
  <si>
    <t>雑誌 TOTAL</t>
  </si>
  <si>
    <t>●DVD 広告</t>
  </si>
  <si>
    <t>sms_a1019</t>
  </si>
  <si>
    <t>若生出版</t>
  </si>
  <si>
    <t>DVD漫画まさお</t>
  </si>
  <si>
    <t>A4判、書店売</t>
  </si>
  <si>
    <t>mv20i</t>
  </si>
  <si>
    <t>絶対美人secret</t>
  </si>
  <si>
    <t>DVD袋表4C+コンテンツ枠</t>
  </si>
  <si>
    <t>7月11日(土)</t>
  </si>
  <si>
    <t>smss2159</t>
  </si>
  <si>
    <t>sms_a1020</t>
  </si>
  <si>
    <t>三和出版</t>
  </si>
  <si>
    <t>DVD4コマ</t>
  </si>
  <si>
    <t>A4変形、季刊売、CVS、860円、8万部</t>
  </si>
  <si>
    <t>MEN'S DVD</t>
  </si>
  <si>
    <t>DVD貼付け面4C1/3P</t>
  </si>
  <si>
    <t>7月29日(水)</t>
  </si>
  <si>
    <t>smss2161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</si>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</sst>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330000</v>
      </c>
      <c r="E6" s="81">
        <v>0</v>
      </c>
      <c r="F6" s="81">
        <v>0</v>
      </c>
      <c r="G6" s="81">
        <v>282</v>
      </c>
      <c r="H6" s="91">
        <v>51</v>
      </c>
      <c r="I6" s="92">
        <v>0</v>
      </c>
      <c r="J6" s="145">
        <f>H6+I6</f>
        <v>51</v>
      </c>
      <c r="K6" s="82">
        <f>IFERROR(J6/G6,"-")</f>
        <v>0.18085106382979</v>
      </c>
      <c r="L6" s="81">
        <v>5</v>
      </c>
      <c r="M6" s="81">
        <v>7</v>
      </c>
      <c r="N6" s="82">
        <f>IFERROR(L6/J6,"-")</f>
        <v>0.098039215686275</v>
      </c>
      <c r="O6" s="83">
        <f>IFERROR(D6/J6,"-")</f>
        <v>6470.5882352941</v>
      </c>
      <c r="P6" s="84">
        <v>8</v>
      </c>
      <c r="Q6" s="82">
        <f>IFERROR(P6/J6,"-")</f>
        <v>0.15686274509804</v>
      </c>
      <c r="R6" s="200">
        <v>881000</v>
      </c>
      <c r="S6" s="201">
        <f>IFERROR(R6/J6,"-")</f>
        <v>17274.509803922</v>
      </c>
      <c r="T6" s="201">
        <f>IFERROR(R6/P6,"-")</f>
        <v>110125</v>
      </c>
      <c r="U6" s="195">
        <f>IFERROR(R6-D6,"-")</f>
        <v>551000</v>
      </c>
      <c r="V6" s="85">
        <f>R6/D6</f>
        <v>2.669696969697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190000</v>
      </c>
      <c r="E7" s="81">
        <v>0</v>
      </c>
      <c r="F7" s="81">
        <v>0</v>
      </c>
      <c r="G7" s="81">
        <v>879</v>
      </c>
      <c r="H7" s="91">
        <v>300</v>
      </c>
      <c r="I7" s="92">
        <v>2</v>
      </c>
      <c r="J7" s="145">
        <f>H7+I7</f>
        <v>302</v>
      </c>
      <c r="K7" s="82">
        <f>IFERROR(J7/G7,"-")</f>
        <v>0.34357224118316</v>
      </c>
      <c r="L7" s="81">
        <v>8</v>
      </c>
      <c r="M7" s="81">
        <v>85</v>
      </c>
      <c r="N7" s="82">
        <f>IFERROR(L7/J7,"-")</f>
        <v>0.026490066225166</v>
      </c>
      <c r="O7" s="83">
        <f>IFERROR(D7/J7,"-")</f>
        <v>629.13907284768</v>
      </c>
      <c r="P7" s="84">
        <v>12</v>
      </c>
      <c r="Q7" s="82">
        <f>IFERROR(P7/J7,"-")</f>
        <v>0.039735099337748</v>
      </c>
      <c r="R7" s="200">
        <v>1213000</v>
      </c>
      <c r="S7" s="201">
        <f>IFERROR(R7/J7,"-")</f>
        <v>4016.5562913907</v>
      </c>
      <c r="T7" s="201">
        <f>IFERROR(R7/P7,"-")</f>
        <v>101083.33333333</v>
      </c>
      <c r="U7" s="195">
        <f>IFERROR(R7-D7,"-")</f>
        <v>1023000</v>
      </c>
      <c r="V7" s="85">
        <f>R7/D7</f>
        <v>6.3842105263158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520000</v>
      </c>
      <c r="E10" s="41">
        <f>SUM(E6:E8)</f>
        <v>0</v>
      </c>
      <c r="F10" s="41">
        <f>SUM(F6:F8)</f>
        <v>0</v>
      </c>
      <c r="G10" s="41">
        <f>SUM(G6:G8)</f>
        <v>1161</v>
      </c>
      <c r="H10" s="41">
        <f>SUM(H6:H8)</f>
        <v>351</v>
      </c>
      <c r="I10" s="41">
        <f>SUM(I6:I8)</f>
        <v>2</v>
      </c>
      <c r="J10" s="41">
        <f>SUM(J6:J8)</f>
        <v>353</v>
      </c>
      <c r="K10" s="42">
        <f>IFERROR(J10/G10,"-")</f>
        <v>0.30404823428079</v>
      </c>
      <c r="L10" s="78">
        <f>SUM(L6:L8)</f>
        <v>13</v>
      </c>
      <c r="M10" s="78">
        <f>SUM(M6:M8)</f>
        <v>92</v>
      </c>
      <c r="N10" s="42">
        <f>IFERROR(L10/J10,"-")</f>
        <v>0.036827195467422</v>
      </c>
      <c r="O10" s="43">
        <f>IFERROR(D10/J10,"-")</f>
        <v>1473.0878186969</v>
      </c>
      <c r="P10" s="44">
        <f>SUM(P6:P8)</f>
        <v>20</v>
      </c>
      <c r="Q10" s="42">
        <f>IFERROR(P10/J10,"-")</f>
        <v>0.056657223796034</v>
      </c>
      <c r="R10" s="45">
        <f>SUM(R6:R8)</f>
        <v>2094000</v>
      </c>
      <c r="S10" s="45">
        <f>IFERROR(R10/J10,"-")</f>
        <v>5932.0113314448</v>
      </c>
      <c r="T10" s="45">
        <f>IFERROR(R10/P10,"-")</f>
        <v>104700</v>
      </c>
      <c r="U10" s="46">
        <f>SUM(U6:U8)</f>
        <v>1574000</v>
      </c>
      <c r="V10" s="47">
        <f>IFERROR(R10/D10,"-")</f>
        <v>4.0269230769231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3.3714285714286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0</v>
      </c>
      <c r="L6" s="81">
        <v>0</v>
      </c>
      <c r="M6" s="81">
        <v>67</v>
      </c>
      <c r="N6" s="91">
        <v>5</v>
      </c>
      <c r="O6" s="92">
        <v>0</v>
      </c>
      <c r="P6" s="93">
        <f>N6+O6</f>
        <v>5</v>
      </c>
      <c r="Q6" s="82">
        <f>IFERROR(P6/M6,"-")</f>
        <v>0.074626865671642</v>
      </c>
      <c r="R6" s="81">
        <v>1</v>
      </c>
      <c r="S6" s="81">
        <v>2</v>
      </c>
      <c r="T6" s="82">
        <f>IFERROR(S6/(O6+P6),"-")</f>
        <v>0.4</v>
      </c>
      <c r="U6" s="182">
        <f>IFERROR(J6/SUM(P6:P7),"-")</f>
        <v>4375</v>
      </c>
      <c r="V6" s="84">
        <v>1</v>
      </c>
      <c r="W6" s="82">
        <f>IF(P6=0,"-",V6/P6)</f>
        <v>0.2</v>
      </c>
      <c r="X6" s="186">
        <v>118000</v>
      </c>
      <c r="Y6" s="187">
        <f>IFERROR(X6/P6,"-")</f>
        <v>23600</v>
      </c>
      <c r="Z6" s="187">
        <f>IFERROR(X6/V6,"-")</f>
        <v>118000</v>
      </c>
      <c r="AA6" s="188">
        <f>SUM(X6:X7)-SUM(J6:J7)</f>
        <v>166000</v>
      </c>
      <c r="AB6" s="85">
        <f>SUM(X6:X7)/SUM(J6:J7)</f>
        <v>3.3714285714286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0.8</v>
      </c>
      <c r="BP6" s="121">
        <v>2</v>
      </c>
      <c r="BQ6" s="122">
        <f>IFERROR(BP6/BN6,"-")</f>
        <v>0.5</v>
      </c>
      <c r="BR6" s="123">
        <v>166000</v>
      </c>
      <c r="BS6" s="124">
        <f>IFERROR(BR6/BN6,"-")</f>
        <v>41500</v>
      </c>
      <c r="BT6" s="125">
        <v>1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118000</v>
      </c>
      <c r="CQ6" s="141">
        <v>163000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46</v>
      </c>
      <c r="N7" s="91">
        <v>11</v>
      </c>
      <c r="O7" s="92">
        <v>0</v>
      </c>
      <c r="P7" s="93">
        <f>N7+O7</f>
        <v>11</v>
      </c>
      <c r="Q7" s="82">
        <f>IFERROR(P7/M7,"-")</f>
        <v>0.23913043478261</v>
      </c>
      <c r="R7" s="81">
        <v>1</v>
      </c>
      <c r="S7" s="81">
        <v>1</v>
      </c>
      <c r="T7" s="82">
        <f>IFERROR(S7/(O7+P7),"-")</f>
        <v>0.090909090909091</v>
      </c>
      <c r="U7" s="182"/>
      <c r="V7" s="84">
        <v>4</v>
      </c>
      <c r="W7" s="82">
        <f>IF(P7=0,"-",V7/P7)</f>
        <v>0.36363636363636</v>
      </c>
      <c r="X7" s="186">
        <v>118000</v>
      </c>
      <c r="Y7" s="187">
        <f>IFERROR(X7/P7,"-")</f>
        <v>10727.272727273</v>
      </c>
      <c r="Z7" s="187">
        <f>IFERROR(X7/V7,"-")</f>
        <v>29500</v>
      </c>
      <c r="AA7" s="188"/>
      <c r="AB7" s="85"/>
      <c r="AC7" s="79"/>
      <c r="AD7" s="94">
        <v>1</v>
      </c>
      <c r="AE7" s="95">
        <f>IF(P7=0,"",IF(AD7=0,"",(AD7/P7)))</f>
        <v>0.090909090909091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0.45454545454545</v>
      </c>
      <c r="BP7" s="121">
        <v>3</v>
      </c>
      <c r="BQ7" s="122">
        <f>IFERROR(BP7/BN7,"-")</f>
        <v>0.6</v>
      </c>
      <c r="BR7" s="123">
        <v>112000</v>
      </c>
      <c r="BS7" s="124">
        <f>IFERROR(BR7/BN7,"-")</f>
        <v>22400</v>
      </c>
      <c r="BT7" s="125"/>
      <c r="BU7" s="125"/>
      <c r="BV7" s="125">
        <v>3</v>
      </c>
      <c r="BW7" s="126">
        <v>1</v>
      </c>
      <c r="BX7" s="127">
        <f>IF(P7=0,"",IF(BW7=0,"",(BW7/P7)))</f>
        <v>0.090909090909091</v>
      </c>
      <c r="BY7" s="128">
        <v>1</v>
      </c>
      <c r="BZ7" s="129">
        <f>IFERROR(BY7/BW7,"-")</f>
        <v>1</v>
      </c>
      <c r="CA7" s="130">
        <v>6000</v>
      </c>
      <c r="CB7" s="131">
        <f>IFERROR(CA7/BW7,"-")</f>
        <v>6000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118000</v>
      </c>
      <c r="CQ7" s="141">
        <v>76000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95000</v>
      </c>
      <c r="K8" s="81">
        <v>0</v>
      </c>
      <c r="L8" s="81">
        <v>0</v>
      </c>
      <c r="M8" s="81">
        <v>25</v>
      </c>
      <c r="N8" s="91">
        <v>3</v>
      </c>
      <c r="O8" s="92">
        <v>0</v>
      </c>
      <c r="P8" s="93">
        <f>N8+O8</f>
        <v>3</v>
      </c>
      <c r="Q8" s="82">
        <f>IFERROR(P8/M8,"-")</f>
        <v>0.12</v>
      </c>
      <c r="R8" s="81">
        <v>0</v>
      </c>
      <c r="S8" s="81">
        <v>1</v>
      </c>
      <c r="T8" s="82">
        <f>IFERROR(S8/(O8+P8),"-")</f>
        <v>0.33333333333333</v>
      </c>
      <c r="U8" s="182">
        <f>IFERROR(J8/SUM(P8:P9),"-")</f>
        <v>11875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14</v>
      </c>
      <c r="N9" s="91">
        <v>5</v>
      </c>
      <c r="O9" s="92">
        <v>0</v>
      </c>
      <c r="P9" s="93">
        <f>N9+O9</f>
        <v>5</v>
      </c>
      <c r="Q9" s="82">
        <f>IFERROR(P9/M9,"-")</f>
        <v>0.35714285714286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13.675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40000</v>
      </c>
      <c r="K10" s="81">
        <v>0</v>
      </c>
      <c r="L10" s="81">
        <v>0</v>
      </c>
      <c r="M10" s="81">
        <v>8</v>
      </c>
      <c r="N10" s="91">
        <v>1</v>
      </c>
      <c r="O10" s="92">
        <v>0</v>
      </c>
      <c r="P10" s="93">
        <f>N10+O10</f>
        <v>1</v>
      </c>
      <c r="Q10" s="82">
        <f>IFERROR(P10/M10,"-")</f>
        <v>0.125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10000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507000</v>
      </c>
      <c r="AB10" s="85">
        <f>SUM(X10:X11)/SUM(J10:J11)</f>
        <v>13.675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0</v>
      </c>
      <c r="L11" s="81">
        <v>0</v>
      </c>
      <c r="M11" s="81">
        <v>18</v>
      </c>
      <c r="N11" s="91">
        <v>3</v>
      </c>
      <c r="O11" s="92">
        <v>0</v>
      </c>
      <c r="P11" s="93">
        <f>N11+O11</f>
        <v>3</v>
      </c>
      <c r="Q11" s="82">
        <f>IFERROR(P11/M11,"-")</f>
        <v>0.16666666666667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0.66666666666667</v>
      </c>
      <c r="X11" s="186">
        <v>547000</v>
      </c>
      <c r="Y11" s="187">
        <f>IFERROR(X11/P11,"-")</f>
        <v>182333.33333333</v>
      </c>
      <c r="Z11" s="187">
        <f>IFERROR(X11/V11,"-")</f>
        <v>273500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0.66666666666667</v>
      </c>
      <c r="BY11" s="128">
        <v>2</v>
      </c>
      <c r="BZ11" s="129">
        <f>IFERROR(BY11/BW11,"-")</f>
        <v>1</v>
      </c>
      <c r="CA11" s="130">
        <v>547000</v>
      </c>
      <c r="CB11" s="131">
        <f>IFERROR(CA11/BW11,"-")</f>
        <v>273500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547000</v>
      </c>
      <c r="CQ11" s="141">
        <v>353000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0.784</v>
      </c>
      <c r="B12" s="203" t="s">
        <v>84</v>
      </c>
      <c r="C12" s="203" t="s">
        <v>85</v>
      </c>
      <c r="D12" s="203" t="s">
        <v>86</v>
      </c>
      <c r="E12" s="203"/>
      <c r="F12" s="203" t="s">
        <v>64</v>
      </c>
      <c r="G12" s="203" t="s">
        <v>87</v>
      </c>
      <c r="H12" s="90" t="s">
        <v>66</v>
      </c>
      <c r="I12" s="90" t="s">
        <v>88</v>
      </c>
      <c r="J12" s="188">
        <v>125000</v>
      </c>
      <c r="K12" s="81">
        <v>0</v>
      </c>
      <c r="L12" s="81">
        <v>0</v>
      </c>
      <c r="M12" s="81">
        <v>45</v>
      </c>
      <c r="N12" s="91">
        <v>5</v>
      </c>
      <c r="O12" s="92">
        <v>0</v>
      </c>
      <c r="P12" s="93">
        <f>N12+O12</f>
        <v>5</v>
      </c>
      <c r="Q12" s="82">
        <f>IFERROR(P12/M12,"-")</f>
        <v>0.11111111111111</v>
      </c>
      <c r="R12" s="81">
        <v>0</v>
      </c>
      <c r="S12" s="81">
        <v>1</v>
      </c>
      <c r="T12" s="82">
        <f>IFERROR(S12/(O12+P12),"-")</f>
        <v>0.2</v>
      </c>
      <c r="U12" s="182">
        <f>IFERROR(J12/SUM(P12:P13),"-")</f>
        <v>5434.7826086957</v>
      </c>
      <c r="V12" s="84">
        <v>0</v>
      </c>
      <c r="W12" s="82">
        <f>IF(P12=0,"-",V12/P12)</f>
        <v>0</v>
      </c>
      <c r="X12" s="186">
        <v>5000</v>
      </c>
      <c r="Y12" s="187">
        <f>IFERROR(X12/P12,"-")</f>
        <v>1000</v>
      </c>
      <c r="Z12" s="187" t="str">
        <f>IFERROR(X12/V12,"-")</f>
        <v>-</v>
      </c>
      <c r="AA12" s="188">
        <f>SUM(X12:X13)-SUM(J12:J13)</f>
        <v>-27000</v>
      </c>
      <c r="AB12" s="85">
        <f>SUM(X12:X13)/SUM(J12:J13)</f>
        <v>0.784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0.4</v>
      </c>
      <c r="BY12" s="128">
        <v>1</v>
      </c>
      <c r="BZ12" s="129">
        <f>IFERROR(BY12/BW12,"-")</f>
        <v>0.5</v>
      </c>
      <c r="CA12" s="130">
        <v>30000</v>
      </c>
      <c r="CB12" s="131">
        <f>IFERROR(CA12/BW12,"-")</f>
        <v>15000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5000</v>
      </c>
      <c r="CQ12" s="141">
        <v>30000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0</v>
      </c>
      <c r="L13" s="81">
        <v>0</v>
      </c>
      <c r="M13" s="81">
        <v>59</v>
      </c>
      <c r="N13" s="91">
        <v>18</v>
      </c>
      <c r="O13" s="92">
        <v>0</v>
      </c>
      <c r="P13" s="93">
        <f>N13+O13</f>
        <v>18</v>
      </c>
      <c r="Q13" s="82">
        <f>IFERROR(P13/M13,"-")</f>
        <v>0.30508474576271</v>
      </c>
      <c r="R13" s="81">
        <v>1</v>
      </c>
      <c r="S13" s="81">
        <v>1</v>
      </c>
      <c r="T13" s="82">
        <f>IFERROR(S13/(O13+P13),"-")</f>
        <v>0.055555555555556</v>
      </c>
      <c r="U13" s="182"/>
      <c r="V13" s="84">
        <v>1</v>
      </c>
      <c r="W13" s="82">
        <f>IF(P13=0,"-",V13/P13)</f>
        <v>0.055555555555556</v>
      </c>
      <c r="X13" s="186">
        <v>93000</v>
      </c>
      <c r="Y13" s="187">
        <f>IFERROR(X13/P13,"-")</f>
        <v>5166.6666666667</v>
      </c>
      <c r="Z13" s="187">
        <f>IFERROR(X13/V13,"-")</f>
        <v>93000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6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7</v>
      </c>
      <c r="BO13" s="120">
        <f>IF(P13=0,"",IF(BN13=0,"",(BN13/P13)))</f>
        <v>0.38888888888889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0.22222222222222</v>
      </c>
      <c r="BY13" s="128">
        <v>1</v>
      </c>
      <c r="BZ13" s="129">
        <f>IFERROR(BY13/BW13,"-")</f>
        <v>0.25</v>
      </c>
      <c r="CA13" s="130">
        <v>63000</v>
      </c>
      <c r="CB13" s="131">
        <f>IFERROR(CA13/BW13,"-")</f>
        <v>15750</v>
      </c>
      <c r="CC13" s="132"/>
      <c r="CD13" s="132"/>
      <c r="CE13" s="132">
        <v>1</v>
      </c>
      <c r="CF13" s="133">
        <v>1</v>
      </c>
      <c r="CG13" s="134">
        <f>IF(P13=0,"",IF(CF13=0,"",(CF13/P13)))</f>
        <v>0.055555555555556</v>
      </c>
      <c r="CH13" s="135">
        <v>1</v>
      </c>
      <c r="CI13" s="136">
        <f>IFERROR(CH13/CF13,"-")</f>
        <v>1</v>
      </c>
      <c r="CJ13" s="137">
        <v>30000</v>
      </c>
      <c r="CK13" s="138">
        <f>IFERROR(CJ13/CF13,"-")</f>
        <v>30000</v>
      </c>
      <c r="CL13" s="139"/>
      <c r="CM13" s="139"/>
      <c r="CN13" s="139">
        <v>1</v>
      </c>
      <c r="CO13" s="140">
        <v>1</v>
      </c>
      <c r="CP13" s="141">
        <v>93000</v>
      </c>
      <c r="CQ13" s="141">
        <v>63000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2.669696969697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330000</v>
      </c>
      <c r="K16" s="41">
        <f>SUM(K6:K15)</f>
        <v>0</v>
      </c>
      <c r="L16" s="41">
        <f>SUM(L6:L15)</f>
        <v>0</v>
      </c>
      <c r="M16" s="41">
        <f>SUM(M6:M15)</f>
        <v>282</v>
      </c>
      <c r="N16" s="41">
        <f>SUM(N6:N15)</f>
        <v>51</v>
      </c>
      <c r="O16" s="41">
        <f>SUM(O6:O15)</f>
        <v>0</v>
      </c>
      <c r="P16" s="41">
        <f>SUM(P6:P15)</f>
        <v>51</v>
      </c>
      <c r="Q16" s="42">
        <f>IFERROR(P16/M16,"-")</f>
        <v>0.18085106382979</v>
      </c>
      <c r="R16" s="78">
        <f>SUM(R6:R15)</f>
        <v>5</v>
      </c>
      <c r="S16" s="78">
        <f>SUM(S6:S15)</f>
        <v>7</v>
      </c>
      <c r="T16" s="42">
        <f>IFERROR(R16/P16,"-")</f>
        <v>0.098039215686275</v>
      </c>
      <c r="U16" s="184">
        <f>IFERROR(J16/P16,"-")</f>
        <v>6470.5882352941</v>
      </c>
      <c r="V16" s="44">
        <f>SUM(V6:V15)</f>
        <v>8</v>
      </c>
      <c r="W16" s="42">
        <f>IFERROR(V16/P16,"-")</f>
        <v>0.15686274509804</v>
      </c>
      <c r="X16" s="190">
        <f>SUM(X6:X15)</f>
        <v>881000</v>
      </c>
      <c r="Y16" s="190">
        <f>IFERROR(X16/P16,"-")</f>
        <v>17274.509803922</v>
      </c>
      <c r="Z16" s="190">
        <f>IFERROR(X16/V16,"-")</f>
        <v>110125</v>
      </c>
      <c r="AA16" s="190">
        <f>X16-J16</f>
        <v>551000</v>
      </c>
      <c r="AB16" s="47">
        <f>X16/J16</f>
        <v>2.669696969697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6.2769230769231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96</v>
      </c>
      <c r="G6" s="203" t="s">
        <v>97</v>
      </c>
      <c r="H6" s="90" t="s">
        <v>98</v>
      </c>
      <c r="I6" s="204" t="s">
        <v>99</v>
      </c>
      <c r="J6" s="188">
        <v>65000</v>
      </c>
      <c r="K6" s="81">
        <v>0</v>
      </c>
      <c r="L6" s="81">
        <v>0</v>
      </c>
      <c r="M6" s="81">
        <v>15</v>
      </c>
      <c r="N6" s="91">
        <v>4</v>
      </c>
      <c r="O6" s="92">
        <v>0</v>
      </c>
      <c r="P6" s="93">
        <f>N6+O6</f>
        <v>4</v>
      </c>
      <c r="Q6" s="82">
        <f>IFERROR(P6/M6,"-")</f>
        <v>0.26666666666667</v>
      </c>
      <c r="R6" s="81">
        <v>0</v>
      </c>
      <c r="S6" s="81">
        <v>1</v>
      </c>
      <c r="T6" s="82">
        <f>IFERROR(S6/(O6+P6),"-")</f>
        <v>0.25</v>
      </c>
      <c r="U6" s="182">
        <f>IFERROR(J6/SUM(P6:P7),"-")</f>
        <v>1000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343000</v>
      </c>
      <c r="AB6" s="85">
        <f>SUM(X6:X7)/SUM(J6:J7)</f>
        <v>6.2769230769231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152</v>
      </c>
      <c r="N7" s="91">
        <v>60</v>
      </c>
      <c r="O7" s="92">
        <v>1</v>
      </c>
      <c r="P7" s="93">
        <f>N7+O7</f>
        <v>61</v>
      </c>
      <c r="Q7" s="82">
        <f>IFERROR(P7/M7,"-")</f>
        <v>0.40131578947368</v>
      </c>
      <c r="R7" s="81">
        <v>1</v>
      </c>
      <c r="S7" s="81">
        <v>16</v>
      </c>
      <c r="T7" s="82">
        <f>IFERROR(S7/(O7+P7),"-")</f>
        <v>0.25806451612903</v>
      </c>
      <c r="U7" s="182"/>
      <c r="V7" s="84">
        <v>1</v>
      </c>
      <c r="W7" s="82">
        <f>IF(P7=0,"-",V7/P7)</f>
        <v>0.016393442622951</v>
      </c>
      <c r="X7" s="186">
        <v>408000</v>
      </c>
      <c r="Y7" s="187">
        <f>IFERROR(X7/P7,"-")</f>
        <v>6688.5245901639</v>
      </c>
      <c r="Z7" s="187">
        <f>IFERROR(X7/V7,"-")</f>
        <v>408000</v>
      </c>
      <c r="AA7" s="188"/>
      <c r="AB7" s="85"/>
      <c r="AC7" s="79"/>
      <c r="AD7" s="94">
        <v>2</v>
      </c>
      <c r="AE7" s="95">
        <f>IF(P7=0,"",IF(AD7=0,"",(AD7/P7)))</f>
        <v>0.032786885245902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0.11475409836066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0.13114754098361</v>
      </c>
      <c r="AX7" s="106">
        <v>1</v>
      </c>
      <c r="AY7" s="108">
        <f>IFERROR(AX7/AV7,"-")</f>
        <v>0.125</v>
      </c>
      <c r="AZ7" s="109">
        <v>10000</v>
      </c>
      <c r="BA7" s="110">
        <f>IFERROR(AZ7/AV7,"-")</f>
        <v>1250</v>
      </c>
      <c r="BB7" s="111">
        <v>1</v>
      </c>
      <c r="BC7" s="111"/>
      <c r="BD7" s="111"/>
      <c r="BE7" s="112">
        <v>17</v>
      </c>
      <c r="BF7" s="113">
        <f>IF(P7=0,"",IF(BE7=0,"",(BE7/P7)))</f>
        <v>0.27868852459016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19</v>
      </c>
      <c r="BO7" s="120">
        <f>IF(P7=0,"",IF(BN7=0,"",(BN7/P7)))</f>
        <v>0.31147540983607</v>
      </c>
      <c r="BP7" s="121">
        <v>1</v>
      </c>
      <c r="BQ7" s="122">
        <f>IFERROR(BP7/BN7,"-")</f>
        <v>0.052631578947368</v>
      </c>
      <c r="BR7" s="123">
        <v>5000</v>
      </c>
      <c r="BS7" s="124">
        <f>IFERROR(BR7/BN7,"-")</f>
        <v>263.15789473684</v>
      </c>
      <c r="BT7" s="125">
        <v>1</v>
      </c>
      <c r="BU7" s="125"/>
      <c r="BV7" s="125"/>
      <c r="BW7" s="126">
        <v>6</v>
      </c>
      <c r="BX7" s="127">
        <f>IF(P7=0,"",IF(BW7=0,"",(BW7/P7)))</f>
        <v>0.098360655737705</v>
      </c>
      <c r="BY7" s="128">
        <v>1</v>
      </c>
      <c r="BZ7" s="129">
        <f>IFERROR(BY7/BW7,"-")</f>
        <v>0.16666666666667</v>
      </c>
      <c r="CA7" s="130">
        <v>398000</v>
      </c>
      <c r="CB7" s="131">
        <f>IFERROR(CA7/BW7,"-")</f>
        <v>66333.333333333</v>
      </c>
      <c r="CC7" s="132"/>
      <c r="CD7" s="132"/>
      <c r="CE7" s="132">
        <v>1</v>
      </c>
      <c r="CF7" s="133">
        <v>2</v>
      </c>
      <c r="CG7" s="134">
        <f>IF(P7=0,"",IF(CF7=0,"",(CF7/P7)))</f>
        <v>0.032786885245902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408000</v>
      </c>
      <c r="CQ7" s="141">
        <v>398000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6.44</v>
      </c>
      <c r="B8" s="203" t="s">
        <v>101</v>
      </c>
      <c r="C8" s="203" t="s">
        <v>102</v>
      </c>
      <c r="D8" s="203" t="s">
        <v>103</v>
      </c>
      <c r="E8" s="203" t="s">
        <v>104</v>
      </c>
      <c r="F8" s="203" t="s">
        <v>96</v>
      </c>
      <c r="G8" s="203" t="s">
        <v>105</v>
      </c>
      <c r="H8" s="90" t="s">
        <v>106</v>
      </c>
      <c r="I8" s="90" t="s">
        <v>107</v>
      </c>
      <c r="J8" s="188">
        <v>125000</v>
      </c>
      <c r="K8" s="81">
        <v>0</v>
      </c>
      <c r="L8" s="81">
        <v>0</v>
      </c>
      <c r="M8" s="81">
        <v>285</v>
      </c>
      <c r="N8" s="91">
        <v>62</v>
      </c>
      <c r="O8" s="92">
        <v>0</v>
      </c>
      <c r="P8" s="93">
        <f>N8+O8</f>
        <v>62</v>
      </c>
      <c r="Q8" s="82">
        <f>IFERROR(P8/M8,"-")</f>
        <v>0.21754385964912</v>
      </c>
      <c r="R8" s="81">
        <v>2</v>
      </c>
      <c r="S8" s="81">
        <v>23</v>
      </c>
      <c r="T8" s="82">
        <f>IFERROR(S8/(O8+P8),"-")</f>
        <v>0.37096774193548</v>
      </c>
      <c r="U8" s="182">
        <f>IFERROR(J8/SUM(P8:P9),"-")</f>
        <v>527.42616033755</v>
      </c>
      <c r="V8" s="84">
        <v>1</v>
      </c>
      <c r="W8" s="82">
        <f>IF(P8=0,"-",V8/P8)</f>
        <v>0.016129032258065</v>
      </c>
      <c r="X8" s="186">
        <v>650000</v>
      </c>
      <c r="Y8" s="187">
        <f>IFERROR(X8/P8,"-")</f>
        <v>10483.870967742</v>
      </c>
      <c r="Z8" s="187">
        <f>IFERROR(X8/V8,"-")</f>
        <v>650000</v>
      </c>
      <c r="AA8" s="188">
        <f>SUM(X8:X9)-SUM(J8:J9)</f>
        <v>680000</v>
      </c>
      <c r="AB8" s="85">
        <f>SUM(X8:X9)/SUM(J8:J9)</f>
        <v>6.44</v>
      </c>
      <c r="AC8" s="79"/>
      <c r="AD8" s="94">
        <v>13</v>
      </c>
      <c r="AE8" s="95">
        <f>IF(P8=0,"",IF(AD8=0,"",(AD8/P8)))</f>
        <v>0.20967741935484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19</v>
      </c>
      <c r="AN8" s="101">
        <f>IF(P8=0,"",IF(AM8=0,"",(AM8/P8)))</f>
        <v>0.30645161290323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14</v>
      </c>
      <c r="AW8" s="107">
        <f>IF(P8=0,"",IF(AV8=0,"",(AV8/P8)))</f>
        <v>0.2258064516129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0.11290322580645</v>
      </c>
      <c r="BG8" s="112">
        <v>1</v>
      </c>
      <c r="BH8" s="114">
        <f>IFERROR(BG8/BE8,"-")</f>
        <v>0.14285714285714</v>
      </c>
      <c r="BI8" s="115">
        <v>680000</v>
      </c>
      <c r="BJ8" s="116">
        <f>IFERROR(BI8/BE8,"-")</f>
        <v>97142.857142857</v>
      </c>
      <c r="BK8" s="117"/>
      <c r="BL8" s="117"/>
      <c r="BM8" s="117">
        <v>1</v>
      </c>
      <c r="BN8" s="119">
        <v>8</v>
      </c>
      <c r="BO8" s="120">
        <f>IF(P8=0,"",IF(BN8=0,"",(BN8/P8)))</f>
        <v>0.12903225806452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0.016129032258065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650000</v>
      </c>
      <c r="CQ8" s="141">
        <v>680000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108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427</v>
      </c>
      <c r="N9" s="91">
        <v>174</v>
      </c>
      <c r="O9" s="92">
        <v>1</v>
      </c>
      <c r="P9" s="93">
        <f>N9+O9</f>
        <v>175</v>
      </c>
      <c r="Q9" s="82">
        <f>IFERROR(P9/M9,"-")</f>
        <v>0.40983606557377</v>
      </c>
      <c r="R9" s="81">
        <v>5</v>
      </c>
      <c r="S9" s="81">
        <v>45</v>
      </c>
      <c r="T9" s="82">
        <f>IFERROR(S9/(O9+P9),"-")</f>
        <v>0.25568181818182</v>
      </c>
      <c r="U9" s="182"/>
      <c r="V9" s="84">
        <v>10</v>
      </c>
      <c r="W9" s="82">
        <f>IF(P9=0,"-",V9/P9)</f>
        <v>0.057142857142857</v>
      </c>
      <c r="X9" s="186">
        <v>155000</v>
      </c>
      <c r="Y9" s="187">
        <f>IFERROR(X9/P9,"-")</f>
        <v>885.71428571429</v>
      </c>
      <c r="Z9" s="187">
        <f>IFERROR(X9/V9,"-")</f>
        <v>15500</v>
      </c>
      <c r="AA9" s="188"/>
      <c r="AB9" s="85"/>
      <c r="AC9" s="79"/>
      <c r="AD9" s="94">
        <v>5</v>
      </c>
      <c r="AE9" s="95">
        <f>IF(P9=0,"",IF(AD9=0,"",(AD9/P9)))</f>
        <v>0.028571428571429</v>
      </c>
      <c r="AF9" s="94">
        <v>1</v>
      </c>
      <c r="AG9" s="96">
        <f>IFERROR(AF9/AD9,"-")</f>
        <v>0.2</v>
      </c>
      <c r="AH9" s="97">
        <v>16000</v>
      </c>
      <c r="AI9" s="98">
        <f>IFERROR(AH9/AD9,"-")</f>
        <v>3200</v>
      </c>
      <c r="AJ9" s="99"/>
      <c r="AK9" s="99"/>
      <c r="AL9" s="99">
        <v>1</v>
      </c>
      <c r="AM9" s="100">
        <v>38</v>
      </c>
      <c r="AN9" s="101">
        <f>IF(P9=0,"",IF(AM9=0,"",(AM9/P9)))</f>
        <v>0.21714285714286</v>
      </c>
      <c r="AO9" s="100">
        <v>1</v>
      </c>
      <c r="AP9" s="102">
        <f>IFERROR(AP9/AM9,"-")</f>
        <v>0</v>
      </c>
      <c r="AQ9" s="103">
        <v>49000</v>
      </c>
      <c r="AR9" s="104">
        <f>IFERROR(AQ9/AM9,"-")</f>
        <v>1289.4736842105</v>
      </c>
      <c r="AS9" s="105"/>
      <c r="AT9" s="105"/>
      <c r="AU9" s="105">
        <v>1</v>
      </c>
      <c r="AV9" s="106">
        <v>39</v>
      </c>
      <c r="AW9" s="107">
        <f>IF(P9=0,"",IF(AV9=0,"",(AV9/P9)))</f>
        <v>0.22285714285714</v>
      </c>
      <c r="AX9" s="106">
        <v>1</v>
      </c>
      <c r="AY9" s="108">
        <f>IFERROR(AX9/AV9,"-")</f>
        <v>0.025641025641026</v>
      </c>
      <c r="AZ9" s="109">
        <v>30000</v>
      </c>
      <c r="BA9" s="110">
        <f>IFERROR(AZ9/AV9,"-")</f>
        <v>769.23076923077</v>
      </c>
      <c r="BB9" s="111"/>
      <c r="BC9" s="111"/>
      <c r="BD9" s="111">
        <v>1</v>
      </c>
      <c r="BE9" s="112">
        <v>33</v>
      </c>
      <c r="BF9" s="113">
        <f>IF(P9=0,"",IF(BE9=0,"",(BE9/P9)))</f>
        <v>0.18857142857143</v>
      </c>
      <c r="BG9" s="112">
        <v>2</v>
      </c>
      <c r="BH9" s="114">
        <f>IFERROR(BG9/BE9,"-")</f>
        <v>0.060606060606061</v>
      </c>
      <c r="BI9" s="115">
        <v>23000</v>
      </c>
      <c r="BJ9" s="116">
        <f>IFERROR(BI9/BE9,"-")</f>
        <v>696.9696969697</v>
      </c>
      <c r="BK9" s="117">
        <v>1</v>
      </c>
      <c r="BL9" s="117"/>
      <c r="BM9" s="117">
        <v>1</v>
      </c>
      <c r="BN9" s="119">
        <v>34</v>
      </c>
      <c r="BO9" s="120">
        <f>IF(P9=0,"",IF(BN9=0,"",(BN9/P9)))</f>
        <v>0.19428571428571</v>
      </c>
      <c r="BP9" s="121">
        <v>5</v>
      </c>
      <c r="BQ9" s="122">
        <f>IFERROR(BP9/BN9,"-")</f>
        <v>0.14705882352941</v>
      </c>
      <c r="BR9" s="123">
        <v>124000</v>
      </c>
      <c r="BS9" s="124">
        <f>IFERROR(BR9/BN9,"-")</f>
        <v>3647.0588235294</v>
      </c>
      <c r="BT9" s="125">
        <v>1</v>
      </c>
      <c r="BU9" s="125"/>
      <c r="BV9" s="125">
        <v>4</v>
      </c>
      <c r="BW9" s="126">
        <v>22</v>
      </c>
      <c r="BX9" s="127">
        <f>IF(P9=0,"",IF(BW9=0,"",(BW9/P9)))</f>
        <v>0.12571428571429</v>
      </c>
      <c r="BY9" s="128">
        <v>2</v>
      </c>
      <c r="BZ9" s="129">
        <f>IFERROR(BY9/BW9,"-")</f>
        <v>0.090909090909091</v>
      </c>
      <c r="CA9" s="130">
        <v>11000</v>
      </c>
      <c r="CB9" s="131">
        <f>IFERROR(CA9/BW9,"-")</f>
        <v>500</v>
      </c>
      <c r="CC9" s="132">
        <v>1</v>
      </c>
      <c r="CD9" s="132">
        <v>1</v>
      </c>
      <c r="CE9" s="132"/>
      <c r="CF9" s="133">
        <v>4</v>
      </c>
      <c r="CG9" s="134">
        <f>IF(P9=0,"",IF(CF9=0,"",(CF9/P9)))</f>
        <v>0.022857142857143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10</v>
      </c>
      <c r="CP9" s="141">
        <v>155000</v>
      </c>
      <c r="CQ9" s="141">
        <v>63000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6.3842105263158</v>
      </c>
      <c r="B12" s="39"/>
      <c r="C12" s="39"/>
      <c r="D12" s="39"/>
      <c r="E12" s="39"/>
      <c r="F12" s="39"/>
      <c r="G12" s="40" t="s">
        <v>109</v>
      </c>
      <c r="H12" s="40"/>
      <c r="I12" s="40"/>
      <c r="J12" s="190">
        <f>SUM(J6:J11)</f>
        <v>190000</v>
      </c>
      <c r="K12" s="41">
        <f>SUM(K6:K11)</f>
        <v>0</v>
      </c>
      <c r="L12" s="41">
        <f>SUM(L6:L11)</f>
        <v>0</v>
      </c>
      <c r="M12" s="41">
        <f>SUM(M6:M11)</f>
        <v>879</v>
      </c>
      <c r="N12" s="41">
        <f>SUM(N6:N11)</f>
        <v>300</v>
      </c>
      <c r="O12" s="41">
        <f>SUM(O6:O11)</f>
        <v>2</v>
      </c>
      <c r="P12" s="41">
        <f>SUM(P6:P11)</f>
        <v>302</v>
      </c>
      <c r="Q12" s="42">
        <f>IFERROR(P12/M12,"-")</f>
        <v>0.34357224118316</v>
      </c>
      <c r="R12" s="78">
        <f>SUM(R6:R11)</f>
        <v>8</v>
      </c>
      <c r="S12" s="78">
        <f>SUM(S6:S11)</f>
        <v>85</v>
      </c>
      <c r="T12" s="42">
        <f>IFERROR(R12/P12,"-")</f>
        <v>0.026490066225166</v>
      </c>
      <c r="U12" s="184">
        <f>IFERROR(J12/P12,"-")</f>
        <v>629.13907284768</v>
      </c>
      <c r="V12" s="44">
        <f>SUM(V6:V11)</f>
        <v>12</v>
      </c>
      <c r="W12" s="42">
        <f>IFERROR(V12/P12,"-")</f>
        <v>0.039735099337748</v>
      </c>
      <c r="X12" s="190">
        <f>SUM(X6:X11)</f>
        <v>1213000</v>
      </c>
      <c r="Y12" s="190">
        <f>IFERROR(X12/P12,"-")</f>
        <v>4016.5562913907</v>
      </c>
      <c r="Z12" s="190">
        <f>IFERROR(X12/V12,"-")</f>
        <v>101083.33333333</v>
      </c>
      <c r="AA12" s="190">
        <f>X12-J12</f>
        <v>1023000</v>
      </c>
      <c r="AB12" s="47">
        <f>X12/J12</f>
        <v>6.3842105263158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