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<sst xmlns="http://schemas.openxmlformats.org/spreadsheetml/2006/main" uniqueCount="107">
  <si>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</si>
  <si>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</si>
  <si>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</si>
  <si>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</si>
  <si>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</si>
  <si>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</si>
  <si>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</si>
  <si>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</si>
  <si>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</si>
  <si>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</si>
  <si>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</si>
  <si>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</si>
  <si>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</si>
  <si>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</si>
  <si>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</si>
  <si>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</si>
  <si>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</si>
  <si>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</si>
  <si>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</si>
  <si>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</si>
  <si>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</si>
  <si>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</si>
  <si>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</si>
  <si>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</si>
  <si>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</si>
  <si>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</si>
  <si>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</si>
  <si>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</si>
  <si>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</si>
  <si>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</si>
  <si>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</si>
  <si>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</si>
  <si>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</si>
  <si>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</si>
  <si>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</si>
  <si>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</si>
  <si>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</si>
  <si>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</si>
  <si>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</si>
  <si>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</si>
  <si>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</si>
  <si>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</si>
  <si>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</si>
  <si>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</si>
  <si>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</si>
  <si>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</si>
  <si>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</si>
  <si>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</si>
  <si>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</si>
  <si>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</si>
  <si>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</si>
  <si>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</si>
  <si>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</si>
  <si>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</si>
  <si>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</si>
  <si>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</si>
  <si>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</si>
  <si>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</si>
  <si>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</si>
  <si>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</si>
  <si>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</si>
  <si>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smss2112</t>
  </si>
  <si>
    <t>いろいろ</t>
  </si>
  <si>
    <t>企画枠ラーメン信夫</t>
  </si>
  <si>
    <t>空電</t>
  </si>
  <si>
    <t>実話カタログ企画</t>
  </si>
  <si>
    <t>企画枠</t>
  </si>
  <si>
    <t>5月01日(金)</t>
  </si>
  <si>
    <t>sms_a1005</t>
  </si>
  <si>
    <t>コアマガジン</t>
  </si>
  <si>
    <t>2P_対談風原稿_アイ</t>
  </si>
  <si>
    <t>i38</t>
  </si>
  <si>
    <t>実話BUNKA超タブー</t>
  </si>
  <si>
    <t>4C2P</t>
  </si>
  <si>
    <t>smss2111</t>
  </si>
  <si>
    <t>sms_a1006</t>
  </si>
  <si>
    <t>大洋図書</t>
  </si>
  <si>
    <t>実話ナックルズGOLD</t>
  </si>
  <si>
    <t>5月08日(金)</t>
  </si>
  <si>
    <t>smss2113</t>
  </si>
  <si>
    <t>sms_a1007</t>
  </si>
  <si>
    <t>5P元祖（妃さん）</t>
  </si>
  <si>
    <t>臨増ナックルズDX</t>
  </si>
  <si>
    <t>1C5P</t>
  </si>
  <si>
    <t>5月22日(金)</t>
  </si>
  <si>
    <t>smss2114</t>
  </si>
  <si>
    <t>sms_a1008</t>
  </si>
  <si>
    <t>2Pスポーツ新聞_v02_アイ(下着)桃瀬さん</t>
  </si>
  <si>
    <t>別冊ラヴァーズ</t>
  </si>
  <si>
    <t>smss2115</t>
  </si>
  <si>
    <t>sms_a1009</t>
  </si>
  <si>
    <t>一水社</t>
  </si>
  <si>
    <t>2P逆ナンインタビュー版_アイ</t>
  </si>
  <si>
    <t>EX芸能モンスター</t>
  </si>
  <si>
    <t>5月28日(木)</t>
  </si>
  <si>
    <t>smss2116</t>
  </si>
  <si>
    <t>雑誌 TOTAL</t>
  </si>
  <si>
    <t>●DVD 広告</t>
  </si>
  <si>
    <t>sms_a1004</t>
  </si>
  <si>
    <t>DVD4コマ</t>
  </si>
  <si>
    <t>一部CVS・書店売</t>
  </si>
  <si>
    <t>mv20i</t>
  </si>
  <si>
    <t>MAZI!</t>
  </si>
  <si>
    <t>DVD袋裏4C+コンテンツ枠</t>
  </si>
  <si>
    <t>5月19日(火)</t>
  </si>
  <si>
    <t>smss2109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</si>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</sst>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11</v>
      </c>
      <c r="D6" s="195">
        <v>400000</v>
      </c>
      <c r="E6" s="81">
        <v>0</v>
      </c>
      <c r="F6" s="81">
        <v>0</v>
      </c>
      <c r="G6" s="81">
        <v>478</v>
      </c>
      <c r="H6" s="91">
        <v>110</v>
      </c>
      <c r="I6" s="92">
        <v>1</v>
      </c>
      <c r="J6" s="145">
        <f>H6+I6</f>
        <v>111</v>
      </c>
      <c r="K6" s="82">
        <f>IFERROR(J6/G6,"-")</f>
        <v>0.23221757322176</v>
      </c>
      <c r="L6" s="81">
        <v>12</v>
      </c>
      <c r="M6" s="81">
        <v>20</v>
      </c>
      <c r="N6" s="82">
        <f>IFERROR(L6/J6,"-")</f>
        <v>0.10810810810811</v>
      </c>
      <c r="O6" s="83">
        <f>IFERROR(D6/J6,"-")</f>
        <v>3603.6036036036</v>
      </c>
      <c r="P6" s="84">
        <v>19</v>
      </c>
      <c r="Q6" s="82">
        <f>IFERROR(P6/J6,"-")</f>
        <v>0.17117117117117</v>
      </c>
      <c r="R6" s="200">
        <v>962600</v>
      </c>
      <c r="S6" s="201">
        <f>IFERROR(R6/J6,"-")</f>
        <v>8672.0720720721</v>
      </c>
      <c r="T6" s="201">
        <f>IFERROR(R6/P6,"-")</f>
        <v>50663.157894737</v>
      </c>
      <c r="U6" s="195">
        <f>IFERROR(R6-D6,"-")</f>
        <v>562600</v>
      </c>
      <c r="V6" s="85">
        <f>R6/D6</f>
        <v>2.4065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0</v>
      </c>
      <c r="F7" s="81">
        <v>0</v>
      </c>
      <c r="G7" s="81">
        <v>186</v>
      </c>
      <c r="H7" s="91">
        <v>78</v>
      </c>
      <c r="I7" s="92">
        <v>2</v>
      </c>
      <c r="J7" s="145">
        <f>H7+I7</f>
        <v>80</v>
      </c>
      <c r="K7" s="82">
        <f>IFERROR(J7/G7,"-")</f>
        <v>0.43010752688172</v>
      </c>
      <c r="L7" s="81">
        <v>6</v>
      </c>
      <c r="M7" s="81">
        <v>14</v>
      </c>
      <c r="N7" s="82">
        <f>IFERROR(L7/J7,"-")</f>
        <v>0.075</v>
      </c>
      <c r="O7" s="83">
        <f>IFERROR(D7/J7,"-")</f>
        <v>1000</v>
      </c>
      <c r="P7" s="84">
        <v>3</v>
      </c>
      <c r="Q7" s="82">
        <f>IFERROR(P7/J7,"-")</f>
        <v>0.0375</v>
      </c>
      <c r="R7" s="200">
        <v>343000</v>
      </c>
      <c r="S7" s="201">
        <f>IFERROR(R7/J7,"-")</f>
        <v>4287.5</v>
      </c>
      <c r="T7" s="201">
        <f>IFERROR(R7/P7,"-")</f>
        <v>114333.33333333</v>
      </c>
      <c r="U7" s="195">
        <f>IFERROR(R7-D7,"-")</f>
        <v>263000</v>
      </c>
      <c r="V7" s="85">
        <f>R7/D7</f>
        <v>4.2875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480000</v>
      </c>
      <c r="E10" s="41">
        <f>SUM(E6:E8)</f>
        <v>0</v>
      </c>
      <c r="F10" s="41">
        <f>SUM(F6:F8)</f>
        <v>0</v>
      </c>
      <c r="G10" s="41">
        <f>SUM(G6:G8)</f>
        <v>664</v>
      </c>
      <c r="H10" s="41">
        <f>SUM(H6:H8)</f>
        <v>188</v>
      </c>
      <c r="I10" s="41">
        <f>SUM(I6:I8)</f>
        <v>3</v>
      </c>
      <c r="J10" s="41">
        <f>SUM(J6:J8)</f>
        <v>191</v>
      </c>
      <c r="K10" s="42">
        <f>IFERROR(J10/G10,"-")</f>
        <v>0.28765060240964</v>
      </c>
      <c r="L10" s="78">
        <f>SUM(L6:L8)</f>
        <v>18</v>
      </c>
      <c r="M10" s="78">
        <f>SUM(M6:M8)</f>
        <v>34</v>
      </c>
      <c r="N10" s="42">
        <f>IFERROR(L10/J10,"-")</f>
        <v>0.094240837696335</v>
      </c>
      <c r="O10" s="43">
        <f>IFERROR(D10/J10,"-")</f>
        <v>2513.0890052356</v>
      </c>
      <c r="P10" s="44">
        <f>SUM(P6:P8)</f>
        <v>22</v>
      </c>
      <c r="Q10" s="42">
        <f>IFERROR(P10/J10,"-")</f>
        <v>0.1151832460733</v>
      </c>
      <c r="R10" s="45">
        <f>SUM(R6:R8)</f>
        <v>1305600</v>
      </c>
      <c r="S10" s="45">
        <f>IFERROR(R10/J10,"-")</f>
        <v>6835.6020942408</v>
      </c>
      <c r="T10" s="45">
        <f>IFERROR(R10/P10,"-")</f>
        <v>59345.454545455</v>
      </c>
      <c r="U10" s="46">
        <f>SUM(U6:U8)</f>
        <v>825600</v>
      </c>
      <c r="V10" s="47">
        <f>IFERROR(R10/D10,"-")</f>
        <v>2.72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6.3833333333333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0</v>
      </c>
      <c r="L6" s="81">
        <v>0</v>
      </c>
      <c r="M6" s="81">
        <v>126</v>
      </c>
      <c r="N6" s="91">
        <v>36</v>
      </c>
      <c r="O6" s="92">
        <v>1</v>
      </c>
      <c r="P6" s="93">
        <f>N6+O6</f>
        <v>37</v>
      </c>
      <c r="Q6" s="82">
        <f>IFERROR(P6/M6,"-")</f>
        <v>0.29365079365079</v>
      </c>
      <c r="R6" s="81">
        <v>3</v>
      </c>
      <c r="S6" s="81">
        <v>6</v>
      </c>
      <c r="T6" s="82">
        <f>IFERROR(S6/(O6+P6),"-")</f>
        <v>0.15789473684211</v>
      </c>
      <c r="U6" s="182">
        <f>IFERROR(J6/SUM(P6:P6),"-")</f>
        <v>1621.6216216216</v>
      </c>
      <c r="V6" s="84">
        <v>5</v>
      </c>
      <c r="W6" s="82">
        <f>IF(P6=0,"-",V6/P6)</f>
        <v>0.13513513513514</v>
      </c>
      <c r="X6" s="186">
        <v>383000</v>
      </c>
      <c r="Y6" s="187">
        <f>IFERROR(X6/P6,"-")</f>
        <v>10351.351351351</v>
      </c>
      <c r="Z6" s="187">
        <f>IFERROR(X6/V6,"-")</f>
        <v>76600</v>
      </c>
      <c r="AA6" s="188">
        <f>SUM(X6:X6)-SUM(J6:J6)</f>
        <v>323000</v>
      </c>
      <c r="AB6" s="85">
        <f>SUM(X6:X6)/SUM(J6:J6)</f>
        <v>6.3833333333333</v>
      </c>
      <c r="AC6" s="79"/>
      <c r="AD6" s="94">
        <v>1</v>
      </c>
      <c r="AE6" s="95">
        <f>IF(P6=0,"",IF(AD6=0,"",(AD6/P6)))</f>
        <v>0.027027027027027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0.10810810810811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0.10810810810811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15</v>
      </c>
      <c r="BF6" s="113">
        <f>IF(P6=0,"",IF(BE6=0,"",(BE6/P6)))</f>
        <v>0.40540540540541</v>
      </c>
      <c r="BG6" s="112">
        <v>3</v>
      </c>
      <c r="BH6" s="114">
        <f>IFERROR(BG6/BE6,"-")</f>
        <v>0.2</v>
      </c>
      <c r="BI6" s="115">
        <v>164000</v>
      </c>
      <c r="BJ6" s="116">
        <f>IFERROR(BI6/BE6,"-")</f>
        <v>10933.333333333</v>
      </c>
      <c r="BK6" s="117">
        <v>1</v>
      </c>
      <c r="BL6" s="117"/>
      <c r="BM6" s="117">
        <v>2</v>
      </c>
      <c r="BN6" s="119">
        <v>12</v>
      </c>
      <c r="BO6" s="120">
        <f>IF(P6=0,"",IF(BN6=0,"",(BN6/P6)))</f>
        <v>0.32432432432432</v>
      </c>
      <c r="BP6" s="121">
        <v>3</v>
      </c>
      <c r="BQ6" s="122">
        <f>IFERROR(BP6/BN6,"-")</f>
        <v>0.25</v>
      </c>
      <c r="BR6" s="123">
        <v>35000</v>
      </c>
      <c r="BS6" s="124">
        <f>IFERROR(BR6/BN6,"-")</f>
        <v>2916.6666666667</v>
      </c>
      <c r="BT6" s="125">
        <v>1</v>
      </c>
      <c r="BU6" s="125"/>
      <c r="BV6" s="125">
        <v>2</v>
      </c>
      <c r="BW6" s="126">
        <v>1</v>
      </c>
      <c r="BX6" s="127">
        <f>IF(P6=0,"",IF(BW6=0,"",(BW6/P6)))</f>
        <v>0.027027027027027</v>
      </c>
      <c r="BY6" s="128">
        <v>1</v>
      </c>
      <c r="BZ6" s="129">
        <f>IFERROR(BY6/BW6,"-")</f>
        <v>1</v>
      </c>
      <c r="CA6" s="130">
        <v>210000</v>
      </c>
      <c r="CB6" s="131">
        <f>IFERROR(CA6/BW6,"-")</f>
        <v>210000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383000</v>
      </c>
      <c r="CQ6" s="141">
        <v>210000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6.1272727272727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67</v>
      </c>
      <c r="J7" s="188">
        <v>55000</v>
      </c>
      <c r="K7" s="81">
        <v>0</v>
      </c>
      <c r="L7" s="81">
        <v>0</v>
      </c>
      <c r="M7" s="81">
        <v>19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>
        <f>IFERROR(J7/SUM(P7:P8),"-")</f>
        <v>6111.1111111111</v>
      </c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>
        <f>SUM(X7:X8)-SUM(J7:J8)</f>
        <v>282000</v>
      </c>
      <c r="AB7" s="85">
        <f>SUM(X7:X8)/SUM(J7:J8)</f>
        <v>6.1272727272727</v>
      </c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36</v>
      </c>
      <c r="N8" s="91">
        <v>9</v>
      </c>
      <c r="O8" s="92">
        <v>0</v>
      </c>
      <c r="P8" s="93">
        <f>N8+O8</f>
        <v>9</v>
      </c>
      <c r="Q8" s="82">
        <f>IFERROR(P8/M8,"-")</f>
        <v>0.25</v>
      </c>
      <c r="R8" s="81">
        <v>1</v>
      </c>
      <c r="S8" s="81">
        <v>1</v>
      </c>
      <c r="T8" s="82">
        <f>IFERROR(S8/(O8+P8),"-")</f>
        <v>0.11111111111111</v>
      </c>
      <c r="U8" s="182"/>
      <c r="V8" s="84">
        <v>2</v>
      </c>
      <c r="W8" s="82">
        <f>IF(P8=0,"-",V8/P8)</f>
        <v>0.22222222222222</v>
      </c>
      <c r="X8" s="186">
        <v>337000</v>
      </c>
      <c r="Y8" s="187">
        <f>IFERROR(X8/P8,"-")</f>
        <v>37444.444444444</v>
      </c>
      <c r="Z8" s="187">
        <f>IFERROR(X8/V8,"-")</f>
        <v>168500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0.11111111111111</v>
      </c>
      <c r="BG8" s="112">
        <v>1</v>
      </c>
      <c r="BH8" s="114">
        <f>IFERROR(BG8/BE8,"-")</f>
        <v>1</v>
      </c>
      <c r="BI8" s="115">
        <v>242000</v>
      </c>
      <c r="BJ8" s="116">
        <f>IFERROR(BI8/BE8,"-")</f>
        <v>242000</v>
      </c>
      <c r="BK8" s="117"/>
      <c r="BL8" s="117"/>
      <c r="BM8" s="117">
        <v>1</v>
      </c>
      <c r="BN8" s="119">
        <v>3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5</v>
      </c>
      <c r="BX8" s="127">
        <f>IF(P8=0,"",IF(BW8=0,"",(BW8/P8)))</f>
        <v>0.55555555555556</v>
      </c>
      <c r="BY8" s="128">
        <v>3</v>
      </c>
      <c r="BZ8" s="129">
        <f>IFERROR(BY8/BW8,"-")</f>
        <v>0.6</v>
      </c>
      <c r="CA8" s="130">
        <v>337000</v>
      </c>
      <c r="CB8" s="131">
        <f>IFERROR(CA8/BW8,"-")</f>
        <v>67400</v>
      </c>
      <c r="CC8" s="132"/>
      <c r="CD8" s="132">
        <v>2</v>
      </c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337000</v>
      </c>
      <c r="CQ8" s="141">
        <v>323000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0.91294117647059</v>
      </c>
      <c r="B9" s="203" t="s">
        <v>75</v>
      </c>
      <c r="C9" s="203" t="s">
        <v>76</v>
      </c>
      <c r="D9" s="203" t="s">
        <v>70</v>
      </c>
      <c r="E9" s="203"/>
      <c r="F9" s="203" t="s">
        <v>71</v>
      </c>
      <c r="G9" s="203" t="s">
        <v>77</v>
      </c>
      <c r="H9" s="90" t="s">
        <v>73</v>
      </c>
      <c r="I9" s="90" t="s">
        <v>78</v>
      </c>
      <c r="J9" s="188">
        <v>85000</v>
      </c>
      <c r="K9" s="81">
        <v>0</v>
      </c>
      <c r="L9" s="81">
        <v>0</v>
      </c>
      <c r="M9" s="81">
        <v>67</v>
      </c>
      <c r="N9" s="91">
        <v>2</v>
      </c>
      <c r="O9" s="92">
        <v>0</v>
      </c>
      <c r="P9" s="93">
        <f>N9+O9</f>
        <v>2</v>
      </c>
      <c r="Q9" s="82">
        <f>IFERROR(P9/M9,"-")</f>
        <v>0.029850746268657</v>
      </c>
      <c r="R9" s="81">
        <v>2</v>
      </c>
      <c r="S9" s="81">
        <v>0</v>
      </c>
      <c r="T9" s="82">
        <f>IFERROR(S9/(O9+P9),"-")</f>
        <v>0</v>
      </c>
      <c r="U9" s="182">
        <f>IFERROR(J9/SUM(P9:P10),"-")</f>
        <v>6538.4615384615</v>
      </c>
      <c r="V9" s="84">
        <v>1</v>
      </c>
      <c r="W9" s="82">
        <f>IF(P9=0,"-",V9/P9)</f>
        <v>0.5</v>
      </c>
      <c r="X9" s="186">
        <v>34500</v>
      </c>
      <c r="Y9" s="187">
        <f>IFERROR(X9/P9,"-")</f>
        <v>17250</v>
      </c>
      <c r="Z9" s="187">
        <f>IFERROR(X9/V9,"-")</f>
        <v>34500</v>
      </c>
      <c r="AA9" s="188">
        <f>SUM(X9:X10)-SUM(J9:J10)</f>
        <v>-7400</v>
      </c>
      <c r="AB9" s="85">
        <f>SUM(X9:X10)/SUM(J9:J10)</f>
        <v>0.91294117647059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>
        <v>1</v>
      </c>
      <c r="BH9" s="114">
        <f>IFERROR(BG9/BE9,"-")</f>
        <v>1</v>
      </c>
      <c r="BI9" s="115">
        <v>34500</v>
      </c>
      <c r="BJ9" s="116">
        <f>IFERROR(BI9/BE9,"-")</f>
        <v>34500</v>
      </c>
      <c r="BK9" s="117"/>
      <c r="BL9" s="117"/>
      <c r="BM9" s="117">
        <v>1</v>
      </c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34500</v>
      </c>
      <c r="CQ9" s="141">
        <v>34500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79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16</v>
      </c>
      <c r="N10" s="91">
        <v>11</v>
      </c>
      <c r="O10" s="92">
        <v>0</v>
      </c>
      <c r="P10" s="93">
        <f>N10+O10</f>
        <v>11</v>
      </c>
      <c r="Q10" s="82">
        <f>IFERROR(P10/M10,"-")</f>
        <v>0.6875</v>
      </c>
      <c r="R10" s="81">
        <v>1</v>
      </c>
      <c r="S10" s="81">
        <v>3</v>
      </c>
      <c r="T10" s="82">
        <f>IFERROR(S10/(O10+P10),"-")</f>
        <v>0.27272727272727</v>
      </c>
      <c r="U10" s="182"/>
      <c r="V10" s="84">
        <v>4</v>
      </c>
      <c r="W10" s="82">
        <f>IF(P10=0,"-",V10/P10)</f>
        <v>0.36363636363636</v>
      </c>
      <c r="X10" s="186">
        <v>43100</v>
      </c>
      <c r="Y10" s="187">
        <f>IFERROR(X10/P10,"-")</f>
        <v>3918.1818181818</v>
      </c>
      <c r="Z10" s="187">
        <f>IFERROR(X10/V10,"-")</f>
        <v>10775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0.18181818181818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0.45454545454545</v>
      </c>
      <c r="BP10" s="121">
        <v>3</v>
      </c>
      <c r="BQ10" s="122">
        <f>IFERROR(BP10/BN10,"-")</f>
        <v>0.6</v>
      </c>
      <c r="BR10" s="123">
        <v>29100</v>
      </c>
      <c r="BS10" s="124">
        <f>IFERROR(BR10/BN10,"-")</f>
        <v>5820</v>
      </c>
      <c r="BT10" s="125">
        <v>1</v>
      </c>
      <c r="BU10" s="125">
        <v>1</v>
      </c>
      <c r="BV10" s="125">
        <v>1</v>
      </c>
      <c r="BW10" s="126">
        <v>3</v>
      </c>
      <c r="BX10" s="127">
        <f>IF(P10=0,"",IF(BW10=0,"",(BW10/P10)))</f>
        <v>0.27272727272727</v>
      </c>
      <c r="BY10" s="128">
        <v>2</v>
      </c>
      <c r="BZ10" s="129">
        <f>IFERROR(BY10/BW10,"-")</f>
        <v>0.66666666666667</v>
      </c>
      <c r="CA10" s="130">
        <v>40000</v>
      </c>
      <c r="CB10" s="131">
        <f>IFERROR(CA10/BW10,"-")</f>
        <v>13333.333333333</v>
      </c>
      <c r="CC10" s="132"/>
      <c r="CD10" s="132"/>
      <c r="CE10" s="132">
        <v>2</v>
      </c>
      <c r="CF10" s="133">
        <v>1</v>
      </c>
      <c r="CG10" s="134">
        <f>IF(P10=0,"",IF(CF10=0,"",(CF10/P10)))</f>
        <v>0.090909090909091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43100</v>
      </c>
      <c r="CQ10" s="141">
        <v>26000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1.5529411764706</v>
      </c>
      <c r="B11" s="203" t="s">
        <v>80</v>
      </c>
      <c r="C11" s="203" t="s">
        <v>76</v>
      </c>
      <c r="D11" s="203" t="s">
        <v>81</v>
      </c>
      <c r="E11" s="203"/>
      <c r="F11" s="203" t="s">
        <v>71</v>
      </c>
      <c r="G11" s="203" t="s">
        <v>82</v>
      </c>
      <c r="H11" s="90" t="s">
        <v>83</v>
      </c>
      <c r="I11" s="90" t="s">
        <v>84</v>
      </c>
      <c r="J11" s="188">
        <v>85000</v>
      </c>
      <c r="K11" s="81">
        <v>0</v>
      </c>
      <c r="L11" s="81">
        <v>0</v>
      </c>
      <c r="M11" s="81">
        <v>23</v>
      </c>
      <c r="N11" s="91">
        <v>1</v>
      </c>
      <c r="O11" s="92">
        <v>0</v>
      </c>
      <c r="P11" s="93">
        <f>N11+O11</f>
        <v>1</v>
      </c>
      <c r="Q11" s="82">
        <f>IFERROR(P11/M11,"-")</f>
        <v>0.043478260869565</v>
      </c>
      <c r="R11" s="81">
        <v>0</v>
      </c>
      <c r="S11" s="81">
        <v>1</v>
      </c>
      <c r="T11" s="82">
        <f>IFERROR(S11/(O11+P11),"-")</f>
        <v>1</v>
      </c>
      <c r="U11" s="182">
        <f>IFERROR(J11/SUM(P11:P12),"-")</f>
        <v>10625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47000</v>
      </c>
      <c r="AB11" s="85">
        <f>SUM(X11:X12)/SUM(J11:J12)</f>
        <v>1.5529411764706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13</v>
      </c>
      <c r="N12" s="91">
        <v>7</v>
      </c>
      <c r="O12" s="92">
        <v>0</v>
      </c>
      <c r="P12" s="93">
        <f>N12+O12</f>
        <v>7</v>
      </c>
      <c r="Q12" s="82">
        <f>IFERROR(P12/M12,"-")</f>
        <v>0.53846153846154</v>
      </c>
      <c r="R12" s="81">
        <v>1</v>
      </c>
      <c r="S12" s="81">
        <v>1</v>
      </c>
      <c r="T12" s="82">
        <f>IFERROR(S12/(O12+P12),"-")</f>
        <v>0.14285714285714</v>
      </c>
      <c r="U12" s="182"/>
      <c r="V12" s="84">
        <v>2</v>
      </c>
      <c r="W12" s="82">
        <f>IF(P12=0,"-",V12/P12)</f>
        <v>0.28571428571429</v>
      </c>
      <c r="X12" s="186">
        <v>132000</v>
      </c>
      <c r="Y12" s="187">
        <f>IFERROR(X12/P12,"-")</f>
        <v>18857.142857143</v>
      </c>
      <c r="Z12" s="187">
        <f>IFERROR(X12/V12,"-")</f>
        <v>66000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2</v>
      </c>
      <c r="BQ12" s="122">
        <f>IFERROR(BP12/BN12,"-")</f>
        <v>0.66666666666667</v>
      </c>
      <c r="BR12" s="123">
        <v>132000</v>
      </c>
      <c r="BS12" s="124">
        <f>IFERROR(BR12/BN12,"-")</f>
        <v>44000</v>
      </c>
      <c r="BT12" s="125"/>
      <c r="BU12" s="125"/>
      <c r="BV12" s="125">
        <v>2</v>
      </c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132000</v>
      </c>
      <c r="CQ12" s="141">
        <v>123000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0.44</v>
      </c>
      <c r="B13" s="203" t="s">
        <v>86</v>
      </c>
      <c r="C13" s="203" t="s">
        <v>76</v>
      </c>
      <c r="D13" s="203" t="s">
        <v>87</v>
      </c>
      <c r="E13" s="203"/>
      <c r="F13" s="203" t="s">
        <v>71</v>
      </c>
      <c r="G13" s="203" t="s">
        <v>88</v>
      </c>
      <c r="H13" s="90" t="s">
        <v>73</v>
      </c>
      <c r="I13" s="90" t="s">
        <v>84</v>
      </c>
      <c r="J13" s="188">
        <v>75000</v>
      </c>
      <c r="K13" s="81">
        <v>0</v>
      </c>
      <c r="L13" s="81">
        <v>0</v>
      </c>
      <c r="M13" s="81">
        <v>113</v>
      </c>
      <c r="N13" s="91">
        <v>18</v>
      </c>
      <c r="O13" s="92">
        <v>0</v>
      </c>
      <c r="P13" s="93">
        <f>N13+O13</f>
        <v>18</v>
      </c>
      <c r="Q13" s="82">
        <f>IFERROR(P13/M13,"-")</f>
        <v>0.15929203539823</v>
      </c>
      <c r="R13" s="81">
        <v>2</v>
      </c>
      <c r="S13" s="81">
        <v>3</v>
      </c>
      <c r="T13" s="82">
        <f>IFERROR(S13/(O13+P13),"-")</f>
        <v>0.16666666666667</v>
      </c>
      <c r="U13" s="182">
        <f>IFERROR(J13/SUM(P13:P14),"-")</f>
        <v>2027.027027027</v>
      </c>
      <c r="V13" s="84">
        <v>3</v>
      </c>
      <c r="W13" s="82">
        <f>IF(P13=0,"-",V13/P13)</f>
        <v>0.16666666666667</v>
      </c>
      <c r="X13" s="186">
        <v>25000</v>
      </c>
      <c r="Y13" s="187">
        <f>IFERROR(X13/P13,"-")</f>
        <v>1388.8888888889</v>
      </c>
      <c r="Z13" s="187">
        <f>IFERROR(X13/V13,"-")</f>
        <v>8333.3333333333</v>
      </c>
      <c r="AA13" s="188">
        <f>SUM(X13:X14)-SUM(J13:J14)</f>
        <v>-42000</v>
      </c>
      <c r="AB13" s="85">
        <f>SUM(X13:X14)/SUM(J13:J14)</f>
        <v>0.44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7</v>
      </c>
      <c r="BF13" s="113">
        <f>IF(P13=0,"",IF(BE13=0,"",(BE13/P13)))</f>
        <v>0.38888888888889</v>
      </c>
      <c r="BG13" s="112">
        <v>1</v>
      </c>
      <c r="BH13" s="114">
        <f>IFERROR(BG13/BE13,"-")</f>
        <v>0.14285714285714</v>
      </c>
      <c r="BI13" s="115">
        <v>10000</v>
      </c>
      <c r="BJ13" s="116">
        <f>IFERROR(BI13/BE13,"-")</f>
        <v>1428.5714285714</v>
      </c>
      <c r="BK13" s="117"/>
      <c r="BL13" s="117">
        <v>1</v>
      </c>
      <c r="BM13" s="117"/>
      <c r="BN13" s="119">
        <v>8</v>
      </c>
      <c r="BO13" s="120">
        <f>IF(P13=0,"",IF(BN13=0,"",(BN13/P13)))</f>
        <v>0.44444444444444</v>
      </c>
      <c r="BP13" s="121">
        <v>2</v>
      </c>
      <c r="BQ13" s="122">
        <f>IFERROR(BP13/BN13,"-")</f>
        <v>0.25</v>
      </c>
      <c r="BR13" s="123">
        <v>15000</v>
      </c>
      <c r="BS13" s="124">
        <f>IFERROR(BR13/BN13,"-")</f>
        <v>1875</v>
      </c>
      <c r="BT13" s="125">
        <v>1</v>
      </c>
      <c r="BU13" s="125">
        <v>1</v>
      </c>
      <c r="BV13" s="125"/>
      <c r="BW13" s="126">
        <v>3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25000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43</v>
      </c>
      <c r="N14" s="91">
        <v>19</v>
      </c>
      <c r="O14" s="92">
        <v>0</v>
      </c>
      <c r="P14" s="93">
        <f>N14+O14</f>
        <v>19</v>
      </c>
      <c r="Q14" s="82">
        <f>IFERROR(P14/M14,"-")</f>
        <v>0.44186046511628</v>
      </c>
      <c r="R14" s="81">
        <v>2</v>
      </c>
      <c r="S14" s="81">
        <v>3</v>
      </c>
      <c r="T14" s="82">
        <f>IFERROR(S14/(O14+P14),"-")</f>
        <v>0.15789473684211</v>
      </c>
      <c r="U14" s="182"/>
      <c r="V14" s="84">
        <v>2</v>
      </c>
      <c r="W14" s="82">
        <f>IF(P14=0,"-",V14/P14)</f>
        <v>0.10526315789474</v>
      </c>
      <c r="X14" s="186">
        <v>8000</v>
      </c>
      <c r="Y14" s="187">
        <f>IFERROR(X14/P14,"-")</f>
        <v>421.05263157895</v>
      </c>
      <c r="Z14" s="187">
        <f>IFERROR(X14/V14,"-")</f>
        <v>4000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6</v>
      </c>
      <c r="BF14" s="113">
        <f>IF(P14=0,"",IF(BE14=0,"",(BE14/P14)))</f>
        <v>0.31578947368421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8</v>
      </c>
      <c r="BO14" s="120">
        <f>IF(P14=0,"",IF(BN14=0,"",(BN14/P14)))</f>
        <v>0.42105263157895</v>
      </c>
      <c r="BP14" s="121">
        <v>1</v>
      </c>
      <c r="BQ14" s="122">
        <f>IFERROR(BP14/BN14,"-")</f>
        <v>0.125</v>
      </c>
      <c r="BR14" s="123">
        <v>5000</v>
      </c>
      <c r="BS14" s="124">
        <f>IFERROR(BR14/BN14,"-")</f>
        <v>625</v>
      </c>
      <c r="BT14" s="125">
        <v>1</v>
      </c>
      <c r="BU14" s="125"/>
      <c r="BV14" s="125"/>
      <c r="BW14" s="126">
        <v>2</v>
      </c>
      <c r="BX14" s="127">
        <f>IF(P14=0,"",IF(BW14=0,"",(BW14/P14)))</f>
        <v>0.10526315789474</v>
      </c>
      <c r="BY14" s="128">
        <v>1</v>
      </c>
      <c r="BZ14" s="129">
        <f>IFERROR(BY14/BW14,"-")</f>
        <v>0.5</v>
      </c>
      <c r="CA14" s="130">
        <v>3000</v>
      </c>
      <c r="CB14" s="131">
        <f>IFERROR(CA14/BW14,"-")</f>
        <v>1500</v>
      </c>
      <c r="CC14" s="132">
        <v>1</v>
      </c>
      <c r="CD14" s="132"/>
      <c r="CE14" s="132"/>
      <c r="CF14" s="133">
        <v>3</v>
      </c>
      <c r="CG14" s="134">
        <f>IF(P14=0,"",IF(CF14=0,"",(CF14/P14)))</f>
        <v>0.15789473684211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8000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</v>
      </c>
      <c r="B15" s="203" t="s">
        <v>90</v>
      </c>
      <c r="C15" s="203" t="s">
        <v>91</v>
      </c>
      <c r="D15" s="203" t="s">
        <v>92</v>
      </c>
      <c r="E15" s="203"/>
      <c r="F15" s="203" t="s">
        <v>71</v>
      </c>
      <c r="G15" s="203" t="s">
        <v>93</v>
      </c>
      <c r="H15" s="90" t="s">
        <v>73</v>
      </c>
      <c r="I15" s="90" t="s">
        <v>94</v>
      </c>
      <c r="J15" s="188">
        <v>40000</v>
      </c>
      <c r="K15" s="81">
        <v>0</v>
      </c>
      <c r="L15" s="81">
        <v>0</v>
      </c>
      <c r="M15" s="81">
        <v>14</v>
      </c>
      <c r="N15" s="91">
        <v>3</v>
      </c>
      <c r="O15" s="92">
        <v>0</v>
      </c>
      <c r="P15" s="93">
        <f>N15+O15</f>
        <v>3</v>
      </c>
      <c r="Q15" s="82">
        <f>IFERROR(P15/M15,"-")</f>
        <v>0.21428571428571</v>
      </c>
      <c r="R15" s="81">
        <v>0</v>
      </c>
      <c r="S15" s="81">
        <v>1</v>
      </c>
      <c r="T15" s="82">
        <f>IFERROR(S15/(O15+P15),"-")</f>
        <v>0.33333333333333</v>
      </c>
      <c r="U15" s="182">
        <f>IFERROR(J15/SUM(P15:P16),"-")</f>
        <v>5714.2857142857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-40000</v>
      </c>
      <c r="AB15" s="85">
        <f>SUM(X15:X16)/SUM(J15:J16)</f>
        <v>0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0.33333333333333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0.33333333333333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8</v>
      </c>
      <c r="N16" s="91">
        <v>4</v>
      </c>
      <c r="O16" s="92">
        <v>0</v>
      </c>
      <c r="P16" s="93">
        <f>N16+O16</f>
        <v>4</v>
      </c>
      <c r="Q16" s="82">
        <f>IFERROR(P16/M16,"-")</f>
        <v>0.5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>
        <v>1</v>
      </c>
      <c r="AE16" s="95">
        <f>IF(P16=0,"",IF(AD16=0,"",(AD16/P16)))</f>
        <v>0.25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30"/>
      <c r="B17" s="87"/>
      <c r="C17" s="88"/>
      <c r="D17" s="88"/>
      <c r="E17" s="88"/>
      <c r="F17" s="89"/>
      <c r="G17" s="90"/>
      <c r="H17" s="90"/>
      <c r="I17" s="90"/>
      <c r="J17" s="192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59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30"/>
      <c r="B18" s="37"/>
      <c r="C18" s="21"/>
      <c r="D18" s="21"/>
      <c r="E18" s="21"/>
      <c r="F18" s="22"/>
      <c r="G18" s="36"/>
      <c r="H18" s="36"/>
      <c r="I18" s="75"/>
      <c r="J18" s="193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61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19">
        <f>AB19</f>
        <v>2.4065</v>
      </c>
      <c r="B19" s="39"/>
      <c r="C19" s="39"/>
      <c r="D19" s="39"/>
      <c r="E19" s="39"/>
      <c r="F19" s="39"/>
      <c r="G19" s="40" t="s">
        <v>96</v>
      </c>
      <c r="H19" s="40"/>
      <c r="I19" s="40"/>
      <c r="J19" s="190">
        <f>SUM(J6:J18)</f>
        <v>400000</v>
      </c>
      <c r="K19" s="41">
        <f>SUM(K6:K18)</f>
        <v>0</v>
      </c>
      <c r="L19" s="41">
        <f>SUM(L6:L18)</f>
        <v>0</v>
      </c>
      <c r="M19" s="41">
        <f>SUM(M6:M18)</f>
        <v>478</v>
      </c>
      <c r="N19" s="41">
        <f>SUM(N6:N18)</f>
        <v>110</v>
      </c>
      <c r="O19" s="41">
        <f>SUM(O6:O18)</f>
        <v>1</v>
      </c>
      <c r="P19" s="41">
        <f>SUM(P6:P18)</f>
        <v>111</v>
      </c>
      <c r="Q19" s="42">
        <f>IFERROR(P19/M19,"-")</f>
        <v>0.23221757322176</v>
      </c>
      <c r="R19" s="78">
        <f>SUM(R6:R18)</f>
        <v>12</v>
      </c>
      <c r="S19" s="78">
        <f>SUM(S6:S18)</f>
        <v>20</v>
      </c>
      <c r="T19" s="42">
        <f>IFERROR(R19/P19,"-")</f>
        <v>0.10810810810811</v>
      </c>
      <c r="U19" s="184">
        <f>IFERROR(J19/P19,"-")</f>
        <v>3603.6036036036</v>
      </c>
      <c r="V19" s="44">
        <f>SUM(V6:V18)</f>
        <v>19</v>
      </c>
      <c r="W19" s="42">
        <f>IFERROR(V19/P19,"-")</f>
        <v>0.17117117117117</v>
      </c>
      <c r="X19" s="190">
        <f>SUM(X6:X18)</f>
        <v>962600</v>
      </c>
      <c r="Y19" s="190">
        <f>IFERROR(X19/P19,"-")</f>
        <v>8672.0720720721</v>
      </c>
      <c r="Z19" s="190">
        <f>IFERROR(X19/V19,"-")</f>
        <v>50663.157894737</v>
      </c>
      <c r="AA19" s="190">
        <f>X19-J19</f>
        <v>562600</v>
      </c>
      <c r="AB19" s="47">
        <f>X19/J19</f>
        <v>2.4065</v>
      </c>
      <c r="AC19" s="60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4.2875</v>
      </c>
      <c r="B6" s="203" t="s">
        <v>98</v>
      </c>
      <c r="C6" s="203" t="s">
        <v>76</v>
      </c>
      <c r="D6" s="203" t="s">
        <v>99</v>
      </c>
      <c r="E6" s="203" t="s">
        <v>100</v>
      </c>
      <c r="F6" s="203" t="s">
        <v>101</v>
      </c>
      <c r="G6" s="203" t="s">
        <v>102</v>
      </c>
      <c r="H6" s="90" t="s">
        <v>103</v>
      </c>
      <c r="I6" s="90" t="s">
        <v>104</v>
      </c>
      <c r="J6" s="188">
        <v>80000</v>
      </c>
      <c r="K6" s="81">
        <v>0</v>
      </c>
      <c r="L6" s="81">
        <v>0</v>
      </c>
      <c r="M6" s="81">
        <v>22</v>
      </c>
      <c r="N6" s="91">
        <v>4</v>
      </c>
      <c r="O6" s="92">
        <v>0</v>
      </c>
      <c r="P6" s="93">
        <f>N6+O6</f>
        <v>4</v>
      </c>
      <c r="Q6" s="82">
        <f>IFERROR(P6/M6,"-")</f>
        <v>0.18181818181818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1000</v>
      </c>
      <c r="V6" s="84">
        <v>1</v>
      </c>
      <c r="W6" s="82">
        <f>IF(P6=0,"-",V6/P6)</f>
        <v>0.25</v>
      </c>
      <c r="X6" s="186">
        <v>210000</v>
      </c>
      <c r="Y6" s="187">
        <f>IFERROR(X6/P6,"-")</f>
        <v>52500</v>
      </c>
      <c r="Z6" s="187">
        <f>IFERROR(X6/V6,"-")</f>
        <v>210000</v>
      </c>
      <c r="AA6" s="188">
        <f>SUM(X6:X7)-SUM(J6:J7)</f>
        <v>263000</v>
      </c>
      <c r="AB6" s="85">
        <f>SUM(X6:X7)/SUM(J6:J7)</f>
        <v>4.2875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210000</v>
      </c>
      <c r="CB6" s="131">
        <f>IFERROR(CA6/BW6,"-")</f>
        <v>210000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210000</v>
      </c>
      <c r="CQ6" s="141">
        <v>210000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105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164</v>
      </c>
      <c r="N7" s="91">
        <v>74</v>
      </c>
      <c r="O7" s="92">
        <v>2</v>
      </c>
      <c r="P7" s="93">
        <f>N7+O7</f>
        <v>76</v>
      </c>
      <c r="Q7" s="82">
        <f>IFERROR(P7/M7,"-")</f>
        <v>0.46341463414634</v>
      </c>
      <c r="R7" s="81">
        <v>5</v>
      </c>
      <c r="S7" s="81">
        <v>14</v>
      </c>
      <c r="T7" s="82">
        <f>IFERROR(S7/(O7+P7),"-")</f>
        <v>0.17948717948718</v>
      </c>
      <c r="U7" s="182"/>
      <c r="V7" s="84">
        <v>2</v>
      </c>
      <c r="W7" s="82">
        <f>IF(P7=0,"-",V7/P7)</f>
        <v>0.026315789473684</v>
      </c>
      <c r="X7" s="186">
        <v>133000</v>
      </c>
      <c r="Y7" s="187">
        <f>IFERROR(X7/P7,"-")</f>
        <v>1750</v>
      </c>
      <c r="Z7" s="187">
        <f>IFERROR(X7/V7,"-")</f>
        <v>66500</v>
      </c>
      <c r="AA7" s="188"/>
      <c r="AB7" s="85"/>
      <c r="AC7" s="79"/>
      <c r="AD7" s="94">
        <v>1</v>
      </c>
      <c r="AE7" s="95">
        <f>IF(P7=0,"",IF(AD7=0,"",(AD7/P7)))</f>
        <v>0.013157894736842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13</v>
      </c>
      <c r="AN7" s="101">
        <f>IF(P7=0,"",IF(AM7=0,"",(AM7/P7)))</f>
        <v>0.17105263157895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0.15789473684211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0.14473684210526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23</v>
      </c>
      <c r="BO7" s="120">
        <f>IF(P7=0,"",IF(BN7=0,"",(BN7/P7)))</f>
        <v>0.30263157894737</v>
      </c>
      <c r="BP7" s="121">
        <v>2</v>
      </c>
      <c r="BQ7" s="122">
        <f>IFERROR(BP7/BN7,"-")</f>
        <v>0.08695652173913</v>
      </c>
      <c r="BR7" s="123">
        <v>133000</v>
      </c>
      <c r="BS7" s="124">
        <f>IFERROR(BR7/BN7,"-")</f>
        <v>5782.6086956522</v>
      </c>
      <c r="BT7" s="125"/>
      <c r="BU7" s="125"/>
      <c r="BV7" s="125">
        <v>2</v>
      </c>
      <c r="BW7" s="126">
        <v>12</v>
      </c>
      <c r="BX7" s="127">
        <f>IF(P7=0,"",IF(BW7=0,"",(BW7/P7)))</f>
        <v>0.15789473684211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4</v>
      </c>
      <c r="CG7" s="134">
        <f>IF(P7=0,"",IF(CF7=0,"",(CF7/P7)))</f>
        <v>0.052631578947368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133000</v>
      </c>
      <c r="CQ7" s="141">
        <v>111000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4.2875</v>
      </c>
      <c r="B10" s="39"/>
      <c r="C10" s="39"/>
      <c r="D10" s="39"/>
      <c r="E10" s="39"/>
      <c r="F10" s="39"/>
      <c r="G10" s="40" t="s">
        <v>106</v>
      </c>
      <c r="H10" s="40"/>
      <c r="I10" s="40"/>
      <c r="J10" s="190">
        <f>SUM(J6:J9)</f>
        <v>80000</v>
      </c>
      <c r="K10" s="41">
        <f>SUM(K6:K9)</f>
        <v>0</v>
      </c>
      <c r="L10" s="41">
        <f>SUM(L6:L9)</f>
        <v>0</v>
      </c>
      <c r="M10" s="41">
        <f>SUM(M6:M9)</f>
        <v>186</v>
      </c>
      <c r="N10" s="41">
        <f>SUM(N6:N9)</f>
        <v>78</v>
      </c>
      <c r="O10" s="41">
        <f>SUM(O6:O9)</f>
        <v>2</v>
      </c>
      <c r="P10" s="41">
        <f>SUM(P6:P9)</f>
        <v>80</v>
      </c>
      <c r="Q10" s="42">
        <f>IFERROR(P10/M10,"-")</f>
        <v>0.43010752688172</v>
      </c>
      <c r="R10" s="78">
        <f>SUM(R6:R9)</f>
        <v>6</v>
      </c>
      <c r="S10" s="78">
        <f>SUM(S6:S9)</f>
        <v>14</v>
      </c>
      <c r="T10" s="42">
        <f>IFERROR(R10/P10,"-")</f>
        <v>0.075</v>
      </c>
      <c r="U10" s="184">
        <f>IFERROR(J10/P10,"-")</f>
        <v>1000</v>
      </c>
      <c r="V10" s="44">
        <f>SUM(V6:V9)</f>
        <v>3</v>
      </c>
      <c r="W10" s="42">
        <f>IFERROR(V10/P10,"-")</f>
        <v>0.0375</v>
      </c>
      <c r="X10" s="190">
        <f>SUM(X6:X9)</f>
        <v>343000</v>
      </c>
      <c r="Y10" s="190">
        <f>IFERROR(X10/P10,"-")</f>
        <v>4287.5</v>
      </c>
      <c r="Z10" s="190">
        <f>IFERROR(X10/V10,"-")</f>
        <v>114333.33333333</v>
      </c>
      <c r="AA10" s="190">
        <f>X10-J10</f>
        <v>263000</v>
      </c>
      <c r="AB10" s="47">
        <f>X10/J10</f>
        <v>4.2875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