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<sst xmlns="http://schemas.openxmlformats.org/spreadsheetml/2006/main" uniqueCount="122">
  <si>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</si>
  <si>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</si>
  <si>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</si>
  <si>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</si>
  <si>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</si>
  <si>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</si>
  <si>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</si>
  <si>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</si>
  <si>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</si>
  <si>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</si>
  <si>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</si>
  <si>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</si>
  <si>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</si>
  <si>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</si>
  <si>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</si>
  <si>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</si>
  <si>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</si>
  <si>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</si>
  <si>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</si>
  <si>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</si>
  <si>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</si>
  <si>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</si>
  <si>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</si>
  <si>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</si>
  <si>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</si>
  <si>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</si>
  <si>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</si>
  <si>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</si>
  <si>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</si>
  <si>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</si>
  <si>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</si>
  <si>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</si>
  <si>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</si>
  <si>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</si>
  <si>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</si>
  <si>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</si>
  <si>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</si>
  <si>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</si>
  <si>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</si>
  <si>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</si>
  <si>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</si>
  <si>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</si>
  <si>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</si>
  <si>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</si>
  <si>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</si>
  <si>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</si>
  <si>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</si>
  <si>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</si>
  <si>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</si>
  <si>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</si>
  <si>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</si>
  <si>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</si>
  <si>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</si>
  <si>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</si>
  <si>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</si>
  <si>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</si>
  <si>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</si>
  <si>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</si>
  <si>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</si>
  <si>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</si>
  <si>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</si>
  <si>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sms_a995</t>
  </si>
  <si>
    <t>コアマガジン</t>
  </si>
  <si>
    <t>2Pスポーツ新聞_v02_アイ(下着)桃瀬さん</t>
  </si>
  <si>
    <t>i38</t>
  </si>
  <si>
    <t>実話BUNKA超タブー</t>
  </si>
  <si>
    <t>1C2P</t>
  </si>
  <si>
    <t>4月01日(水)</t>
  </si>
  <si>
    <t>smss2091</t>
  </si>
  <si>
    <t>空電</t>
  </si>
  <si>
    <t>sms_a997</t>
  </si>
  <si>
    <t>大洋図書</t>
  </si>
  <si>
    <t>実話ナックルズ ウルトラ</t>
  </si>
  <si>
    <t>4月15日(水)</t>
  </si>
  <si>
    <t>smss2093</t>
  </si>
  <si>
    <t>sms_a996</t>
  </si>
  <si>
    <t>2P逆ナンインタビュー版_アイ</t>
  </si>
  <si>
    <t>実話BUNKAタブー</t>
  </si>
  <si>
    <t>4C2P</t>
  </si>
  <si>
    <t>4月16日(木)</t>
  </si>
  <si>
    <t>smss2092</t>
  </si>
  <si>
    <t>sms_a1000</t>
  </si>
  <si>
    <t>メディアソフト</t>
  </si>
  <si>
    <t>ありえない芸能界お宝スキャンダル大放出!</t>
  </si>
  <si>
    <t>4月17日(金)</t>
  </si>
  <si>
    <t>smss2096</t>
  </si>
  <si>
    <t>sms_a1001</t>
  </si>
  <si>
    <t>一水社</t>
  </si>
  <si>
    <t>5P元祖（妃さん）</t>
  </si>
  <si>
    <t>昭和39年の俺たち</t>
  </si>
  <si>
    <t>1C5P</t>
  </si>
  <si>
    <t>4月21日(火)</t>
  </si>
  <si>
    <t>smss2097</t>
  </si>
  <si>
    <t>sms_a1002</t>
  </si>
  <si>
    <t>臨時増刊ラヴァーズ</t>
  </si>
  <si>
    <t>4月22日(水)</t>
  </si>
  <si>
    <t>smss2098</t>
  </si>
  <si>
    <t>sms_a1003</t>
  </si>
  <si>
    <t>三和出版</t>
  </si>
  <si>
    <t>5P_着エロ画像メイン(妃ひかり)</t>
  </si>
  <si>
    <t>MEN'S DVD</t>
  </si>
  <si>
    <t>4月27日(月)</t>
  </si>
  <si>
    <t>smss2099</t>
  </si>
  <si>
    <t>雑誌 TOTAL</t>
  </si>
  <si>
    <t>●DVD 広告</t>
  </si>
  <si>
    <t>sms_a998</t>
  </si>
  <si>
    <t>DVD4コマ</t>
  </si>
  <si>
    <t>A4判、全国書店売、1320円、4c48P、3万部</t>
  </si>
  <si>
    <t>mv20i</t>
  </si>
  <si>
    <t>究極美女プレステージSP</t>
  </si>
  <si>
    <t>DVD袋表4C</t>
  </si>
  <si>
    <t>4月25日(土)</t>
  </si>
  <si>
    <t>smss2094</t>
  </si>
  <si>
    <t>sms_a999</t>
  </si>
  <si>
    <t>若生出版</t>
  </si>
  <si>
    <t>DVD漫画まさお</t>
  </si>
  <si>
    <t>書店売</t>
  </si>
  <si>
    <t>ゲッチュ</t>
  </si>
  <si>
    <t>DVD袋表4C+コンテンツ枠</t>
  </si>
  <si>
    <t>4月26日(日)</t>
  </si>
  <si>
    <t>smss2095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</si>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</sst>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14</v>
      </c>
      <c r="D6" s="195">
        <v>430000</v>
      </c>
      <c r="E6" s="81">
        <v>0</v>
      </c>
      <c r="F6" s="81">
        <v>0</v>
      </c>
      <c r="G6" s="81">
        <v>572</v>
      </c>
      <c r="H6" s="91">
        <v>153</v>
      </c>
      <c r="I6" s="92">
        <v>2</v>
      </c>
      <c r="J6" s="145">
        <f>H6+I6</f>
        <v>155</v>
      </c>
      <c r="K6" s="82">
        <f>IFERROR(J6/G6,"-")</f>
        <v>0.27097902097902</v>
      </c>
      <c r="L6" s="81">
        <v>12</v>
      </c>
      <c r="M6" s="81">
        <v>34</v>
      </c>
      <c r="N6" s="82">
        <f>IFERROR(L6/J6,"-")</f>
        <v>0.07741935483871</v>
      </c>
      <c r="O6" s="83">
        <f>IFERROR(D6/J6,"-")</f>
        <v>2774.1935483871</v>
      </c>
      <c r="P6" s="84">
        <v>19</v>
      </c>
      <c r="Q6" s="82">
        <f>IFERROR(P6/J6,"-")</f>
        <v>0.12258064516129</v>
      </c>
      <c r="R6" s="200">
        <v>946000</v>
      </c>
      <c r="S6" s="201">
        <f>IFERROR(R6/J6,"-")</f>
        <v>6103.2258064516</v>
      </c>
      <c r="T6" s="201">
        <f>IFERROR(R6/P6,"-")</f>
        <v>49789.473684211</v>
      </c>
      <c r="U6" s="195">
        <f>IFERROR(R6-D6,"-")</f>
        <v>516000</v>
      </c>
      <c r="V6" s="85">
        <f>R6/D6</f>
        <v>2.2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140000</v>
      </c>
      <c r="E7" s="81">
        <v>0</v>
      </c>
      <c r="F7" s="81">
        <v>0</v>
      </c>
      <c r="G7" s="81">
        <v>262</v>
      </c>
      <c r="H7" s="91">
        <v>121</v>
      </c>
      <c r="I7" s="92">
        <v>2</v>
      </c>
      <c r="J7" s="145">
        <f>H7+I7</f>
        <v>123</v>
      </c>
      <c r="K7" s="82">
        <f>IFERROR(J7/G7,"-")</f>
        <v>0.46946564885496</v>
      </c>
      <c r="L7" s="81">
        <v>7</v>
      </c>
      <c r="M7" s="81">
        <v>28</v>
      </c>
      <c r="N7" s="82">
        <f>IFERROR(L7/J7,"-")</f>
        <v>0.056910569105691</v>
      </c>
      <c r="O7" s="83">
        <f>IFERROR(D7/J7,"-")</f>
        <v>1138.2113821138</v>
      </c>
      <c r="P7" s="84">
        <v>5</v>
      </c>
      <c r="Q7" s="82">
        <f>IFERROR(P7/J7,"-")</f>
        <v>0.040650406504065</v>
      </c>
      <c r="R7" s="200">
        <v>149000</v>
      </c>
      <c r="S7" s="201">
        <f>IFERROR(R7/J7,"-")</f>
        <v>1211.3821138211</v>
      </c>
      <c r="T7" s="201">
        <f>IFERROR(R7/P7,"-")</f>
        <v>29800</v>
      </c>
      <c r="U7" s="195">
        <f>IFERROR(R7-D7,"-")</f>
        <v>9000</v>
      </c>
      <c r="V7" s="85">
        <f>R7/D7</f>
        <v>1.0642857142857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570000</v>
      </c>
      <c r="E10" s="41">
        <f>SUM(E6:E8)</f>
        <v>0</v>
      </c>
      <c r="F10" s="41">
        <f>SUM(F6:F8)</f>
        <v>0</v>
      </c>
      <c r="G10" s="41">
        <f>SUM(G6:G8)</f>
        <v>834</v>
      </c>
      <c r="H10" s="41">
        <f>SUM(H6:H8)</f>
        <v>274</v>
      </c>
      <c r="I10" s="41">
        <f>SUM(I6:I8)</f>
        <v>4</v>
      </c>
      <c r="J10" s="41">
        <f>SUM(J6:J8)</f>
        <v>278</v>
      </c>
      <c r="K10" s="42">
        <f>IFERROR(J10/G10,"-")</f>
        <v>0.33333333333333</v>
      </c>
      <c r="L10" s="78">
        <f>SUM(L6:L8)</f>
        <v>19</v>
      </c>
      <c r="M10" s="78">
        <f>SUM(M6:M8)</f>
        <v>62</v>
      </c>
      <c r="N10" s="42">
        <f>IFERROR(L10/J10,"-")</f>
        <v>0.068345323741007</v>
      </c>
      <c r="O10" s="43">
        <f>IFERROR(D10/J10,"-")</f>
        <v>2050.3597122302</v>
      </c>
      <c r="P10" s="44">
        <f>SUM(P6:P8)</f>
        <v>24</v>
      </c>
      <c r="Q10" s="42">
        <f>IFERROR(P10/J10,"-")</f>
        <v>0.086330935251799</v>
      </c>
      <c r="R10" s="45">
        <f>SUM(R6:R8)</f>
        <v>1095000</v>
      </c>
      <c r="S10" s="45">
        <f>IFERROR(R10/J10,"-")</f>
        <v>3938.8489208633</v>
      </c>
      <c r="T10" s="45">
        <f>IFERROR(R10/P10,"-")</f>
        <v>45625</v>
      </c>
      <c r="U10" s="46">
        <f>SUM(U6:U8)</f>
        <v>525000</v>
      </c>
      <c r="V10" s="47">
        <f>IFERROR(R10/D10,"-")</f>
        <v>1.9210526315789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</v>
      </c>
      <c r="K6" s="81">
        <v>0</v>
      </c>
      <c r="L6" s="81">
        <v>0</v>
      </c>
      <c r="M6" s="81">
        <v>16</v>
      </c>
      <c r="N6" s="91">
        <v>2</v>
      </c>
      <c r="O6" s="92">
        <v>0</v>
      </c>
      <c r="P6" s="93">
        <f>N6+O6</f>
        <v>2</v>
      </c>
      <c r="Q6" s="82">
        <f>IFERROR(P6/M6,"-")</f>
        <v>0.125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2666.6666666667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-40000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22</v>
      </c>
      <c r="N7" s="91">
        <v>13</v>
      </c>
      <c r="O7" s="92">
        <v>0</v>
      </c>
      <c r="P7" s="93">
        <f>N7+O7</f>
        <v>13</v>
      </c>
      <c r="Q7" s="82">
        <f>IFERROR(P7/M7,"-")</f>
        <v>0.59090909090909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0.076923076923077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0.076923076923077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0.38461538461538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6</v>
      </c>
      <c r="BX7" s="127">
        <f>IF(P7=0,"",IF(BW7=0,"",(BW7/P7)))</f>
        <v>0.46153846153846</v>
      </c>
      <c r="BY7" s="128">
        <v>1</v>
      </c>
      <c r="BZ7" s="129">
        <f>IFERROR(BY7/BW7,"-")</f>
        <v>0.16666666666667</v>
      </c>
      <c r="CA7" s="130">
        <v>46000</v>
      </c>
      <c r="CB7" s="131">
        <f>IFERROR(CA7/BW7,"-")</f>
        <v>7666.6666666667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>
        <v>46000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66</v>
      </c>
      <c r="I8" s="90" t="s">
        <v>73</v>
      </c>
      <c r="J8" s="188">
        <v>45000</v>
      </c>
      <c r="K8" s="81">
        <v>0</v>
      </c>
      <c r="L8" s="81">
        <v>0</v>
      </c>
      <c r="M8" s="81">
        <v>71</v>
      </c>
      <c r="N8" s="91">
        <v>9</v>
      </c>
      <c r="O8" s="92">
        <v>0</v>
      </c>
      <c r="P8" s="93">
        <f>N8+O8</f>
        <v>9</v>
      </c>
      <c r="Q8" s="82">
        <f>IFERROR(P8/M8,"-")</f>
        <v>0.12676056338028</v>
      </c>
      <c r="R8" s="81">
        <v>0</v>
      </c>
      <c r="S8" s="81">
        <v>1</v>
      </c>
      <c r="T8" s="82">
        <f>IFERROR(S8/(O8+P8),"-")</f>
        <v>0.11111111111111</v>
      </c>
      <c r="U8" s="182">
        <f>IFERROR(J8/SUM(P8:P9),"-")</f>
        <v>2250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-45000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0.44444444444444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0.44444444444444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0.11111111111111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38</v>
      </c>
      <c r="N9" s="91">
        <v>11</v>
      </c>
      <c r="O9" s="92">
        <v>0</v>
      </c>
      <c r="P9" s="93">
        <f>N9+O9</f>
        <v>11</v>
      </c>
      <c r="Q9" s="82">
        <f>IFERROR(P9/M9,"-")</f>
        <v>0.28947368421053</v>
      </c>
      <c r="R9" s="81">
        <v>2</v>
      </c>
      <c r="S9" s="81">
        <v>1</v>
      </c>
      <c r="T9" s="82">
        <f>IFERROR(S9/(O9+P9),"-")</f>
        <v>0.090909090909091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0.090909090909091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0.090909090909091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0.54545454545455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0.27272727272727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0.16363636363636</v>
      </c>
      <c r="B10" s="203" t="s">
        <v>75</v>
      </c>
      <c r="C10" s="203" t="s">
        <v>62</v>
      </c>
      <c r="D10" s="203" t="s">
        <v>76</v>
      </c>
      <c r="E10" s="203"/>
      <c r="F10" s="203" t="s">
        <v>64</v>
      </c>
      <c r="G10" s="203" t="s">
        <v>77</v>
      </c>
      <c r="H10" s="90" t="s">
        <v>78</v>
      </c>
      <c r="I10" s="90" t="s">
        <v>79</v>
      </c>
      <c r="J10" s="188">
        <v>55000</v>
      </c>
      <c r="K10" s="81">
        <v>0</v>
      </c>
      <c r="L10" s="81">
        <v>0</v>
      </c>
      <c r="M10" s="81">
        <v>43</v>
      </c>
      <c r="N10" s="91">
        <v>4</v>
      </c>
      <c r="O10" s="92">
        <v>0</v>
      </c>
      <c r="P10" s="93">
        <f>N10+O10</f>
        <v>4</v>
      </c>
      <c r="Q10" s="82">
        <f>IFERROR(P10/M10,"-")</f>
        <v>0.093023255813953</v>
      </c>
      <c r="R10" s="81">
        <v>0</v>
      </c>
      <c r="S10" s="81">
        <v>3</v>
      </c>
      <c r="T10" s="82">
        <f>IFERROR(S10/(O10+P10),"-")</f>
        <v>0.75</v>
      </c>
      <c r="U10" s="182">
        <f>IFERROR(J10/SUM(P10:P11),"-")</f>
        <v>5500</v>
      </c>
      <c r="V10" s="84">
        <v>1</v>
      </c>
      <c r="W10" s="82">
        <f>IF(P10=0,"-",V10/P10)</f>
        <v>0.25</v>
      </c>
      <c r="X10" s="186">
        <v>3000</v>
      </c>
      <c r="Y10" s="187">
        <f>IFERROR(X10/P10,"-")</f>
        <v>750</v>
      </c>
      <c r="Z10" s="187">
        <f>IFERROR(X10/V10,"-")</f>
        <v>3000</v>
      </c>
      <c r="AA10" s="188">
        <f>SUM(X10:X11)-SUM(J10:J11)</f>
        <v>-46000</v>
      </c>
      <c r="AB10" s="85">
        <f>SUM(X10:X11)/SUM(J10:J11)</f>
        <v>0.16363636363636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>
        <v>1</v>
      </c>
      <c r="BH10" s="114">
        <f>IFERROR(BG10/BE10,"-")</f>
        <v>1</v>
      </c>
      <c r="BI10" s="115">
        <v>3000</v>
      </c>
      <c r="BJ10" s="116">
        <f>IFERROR(BI10/BE10,"-")</f>
        <v>3000</v>
      </c>
      <c r="BK10" s="117">
        <v>1</v>
      </c>
      <c r="BL10" s="117"/>
      <c r="BM10" s="117"/>
      <c r="BN10" s="119">
        <v>1</v>
      </c>
      <c r="BO10" s="120">
        <f>IF(P10=0,"",IF(BN10=0,"",(BN10/P10)))</f>
        <v>0.25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24</v>
      </c>
      <c r="N11" s="91">
        <v>6</v>
      </c>
      <c r="O11" s="92">
        <v>0</v>
      </c>
      <c r="P11" s="93">
        <f>N11+O11</f>
        <v>6</v>
      </c>
      <c r="Q11" s="82">
        <f>IFERROR(P11/M11,"-")</f>
        <v>0.25</v>
      </c>
      <c r="R11" s="81">
        <v>1</v>
      </c>
      <c r="S11" s="81">
        <v>2</v>
      </c>
      <c r="T11" s="82">
        <f>IFERROR(S11/(O11+P11),"-")</f>
        <v>0.33333333333333</v>
      </c>
      <c r="U11" s="182"/>
      <c r="V11" s="84">
        <v>1</v>
      </c>
      <c r="W11" s="82">
        <f>IF(P11=0,"-",V11/P11)</f>
        <v>0.16666666666667</v>
      </c>
      <c r="X11" s="186">
        <v>6000</v>
      </c>
      <c r="Y11" s="187">
        <f>IFERROR(X11/P11,"-")</f>
        <v>1000</v>
      </c>
      <c r="Z11" s="187">
        <f>IFERROR(X11/V11,"-")</f>
        <v>6000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3</v>
      </c>
      <c r="AN11" s="101">
        <f>IF(P11=0,"",IF(AM11=0,"",(AM11/P11)))</f>
        <v>0.5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0.16666666666667</v>
      </c>
      <c r="BG11" s="112">
        <v>1</v>
      </c>
      <c r="BH11" s="114">
        <f>IFERROR(BG11/BE11,"-")</f>
        <v>1</v>
      </c>
      <c r="BI11" s="115">
        <v>6000</v>
      </c>
      <c r="BJ11" s="116">
        <f>IFERROR(BI11/BE11,"-")</f>
        <v>6000</v>
      </c>
      <c r="BK11" s="117"/>
      <c r="BL11" s="117">
        <v>1</v>
      </c>
      <c r="BM11" s="117"/>
      <c r="BN11" s="119">
        <v>2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6000</v>
      </c>
      <c r="CQ11" s="141">
        <v>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5.6</v>
      </c>
      <c r="B12" s="203" t="s">
        <v>81</v>
      </c>
      <c r="C12" s="203" t="s">
        <v>82</v>
      </c>
      <c r="D12" s="203" t="s">
        <v>76</v>
      </c>
      <c r="E12" s="203"/>
      <c r="F12" s="203" t="s">
        <v>64</v>
      </c>
      <c r="G12" s="203" t="s">
        <v>83</v>
      </c>
      <c r="H12" s="90" t="s">
        <v>78</v>
      </c>
      <c r="I12" s="90" t="s">
        <v>84</v>
      </c>
      <c r="J12" s="188">
        <v>45000</v>
      </c>
      <c r="K12" s="81">
        <v>0</v>
      </c>
      <c r="L12" s="81">
        <v>0</v>
      </c>
      <c r="M12" s="81">
        <v>18</v>
      </c>
      <c r="N12" s="91">
        <v>7</v>
      </c>
      <c r="O12" s="92">
        <v>0</v>
      </c>
      <c r="P12" s="93">
        <f>N12+O12</f>
        <v>7</v>
      </c>
      <c r="Q12" s="82">
        <f>IFERROR(P12/M12,"-")</f>
        <v>0.38888888888889</v>
      </c>
      <c r="R12" s="81">
        <v>0</v>
      </c>
      <c r="S12" s="81">
        <v>3</v>
      </c>
      <c r="T12" s="82">
        <f>IFERROR(S12/(O12+P12),"-")</f>
        <v>0.42857142857143</v>
      </c>
      <c r="U12" s="182">
        <f>IFERROR(J12/SUM(P12:P13),"-")</f>
        <v>3461.5384615385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207000</v>
      </c>
      <c r="AB12" s="85">
        <f>SUM(X12:X13)/SUM(J12:J13)</f>
        <v>5.6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3</v>
      </c>
      <c r="AN12" s="101">
        <f>IF(P12=0,"",IF(AM12=0,"",(AM12/P12)))</f>
        <v>0.42857142857143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0.28571428571429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0.14285714285714</v>
      </c>
      <c r="BP12" s="121">
        <v>1</v>
      </c>
      <c r="BQ12" s="122">
        <f>IFERROR(BP12/BN12,"-")</f>
        <v>1</v>
      </c>
      <c r="BR12" s="123">
        <v>5000</v>
      </c>
      <c r="BS12" s="124">
        <f>IFERROR(BR12/BN12,"-")</f>
        <v>5000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14</v>
      </c>
      <c r="N13" s="91">
        <v>6</v>
      </c>
      <c r="O13" s="92">
        <v>0</v>
      </c>
      <c r="P13" s="93">
        <f>N13+O13</f>
        <v>6</v>
      </c>
      <c r="Q13" s="82">
        <f>IFERROR(P13/M13,"-")</f>
        <v>0.42857142857143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0.33333333333333</v>
      </c>
      <c r="X13" s="186">
        <v>252000</v>
      </c>
      <c r="Y13" s="187">
        <f>IFERROR(X13/P13,"-")</f>
        <v>42000</v>
      </c>
      <c r="Z13" s="187">
        <f>IFERROR(X13/V13,"-")</f>
        <v>126000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>
        <v>1</v>
      </c>
      <c r="BH13" s="114">
        <f>IFERROR(BG13/BE13,"-")</f>
        <v>1</v>
      </c>
      <c r="BI13" s="115">
        <v>160000</v>
      </c>
      <c r="BJ13" s="116">
        <f>IFERROR(BI13/BE13,"-")</f>
        <v>160000</v>
      </c>
      <c r="BK13" s="117"/>
      <c r="BL13" s="117"/>
      <c r="BM13" s="117">
        <v>1</v>
      </c>
      <c r="BN13" s="119">
        <v>5</v>
      </c>
      <c r="BO13" s="120">
        <f>IF(P13=0,"",IF(BN13=0,"",(BN13/P13)))</f>
        <v>0.83333333333333</v>
      </c>
      <c r="BP13" s="121">
        <v>1</v>
      </c>
      <c r="BQ13" s="122">
        <f>IFERROR(BP13/BN13,"-")</f>
        <v>0.2</v>
      </c>
      <c r="BR13" s="123">
        <v>92000</v>
      </c>
      <c r="BS13" s="124">
        <f>IFERROR(BR13/BN13,"-")</f>
        <v>18400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252000</v>
      </c>
      <c r="CQ13" s="141">
        <v>160000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86</v>
      </c>
      <c r="C14" s="203" t="s">
        <v>87</v>
      </c>
      <c r="D14" s="203" t="s">
        <v>88</v>
      </c>
      <c r="E14" s="203"/>
      <c r="F14" s="203" t="s">
        <v>64</v>
      </c>
      <c r="G14" s="203" t="s">
        <v>89</v>
      </c>
      <c r="H14" s="90" t="s">
        <v>90</v>
      </c>
      <c r="I14" s="90" t="s">
        <v>91</v>
      </c>
      <c r="J14" s="188">
        <v>85000</v>
      </c>
      <c r="K14" s="81">
        <v>0</v>
      </c>
      <c r="L14" s="81">
        <v>0</v>
      </c>
      <c r="M14" s="81">
        <v>8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>
        <f>IFERROR(J14/SUM(P14:P15),"-")</f>
        <v>12142.857142857</v>
      </c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>
        <f>SUM(X14:X15)-SUM(J14:J15)</f>
        <v>-85000</v>
      </c>
      <c r="AB14" s="85">
        <f>SUM(X14:X15)/SUM(J14:J15)</f>
        <v>0</v>
      </c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0</v>
      </c>
      <c r="L15" s="81">
        <v>0</v>
      </c>
      <c r="M15" s="81">
        <v>14</v>
      </c>
      <c r="N15" s="91">
        <v>5</v>
      </c>
      <c r="O15" s="92">
        <v>2</v>
      </c>
      <c r="P15" s="93">
        <f>N15+O15</f>
        <v>7</v>
      </c>
      <c r="Q15" s="82">
        <f>IFERROR(P15/M15,"-")</f>
        <v>0.5</v>
      </c>
      <c r="R15" s="81">
        <v>1</v>
      </c>
      <c r="S15" s="81">
        <v>4</v>
      </c>
      <c r="T15" s="82">
        <f>IFERROR(S15/(O15+P15),"-")</f>
        <v>0.44444444444444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0.14285714285714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2</v>
      </c>
      <c r="AW15" s="107">
        <f>IF(P15=0,"",IF(AV15=0,"",(AV15/P15)))</f>
        <v>0.28571428571429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2</v>
      </c>
      <c r="BF15" s="113">
        <f>IF(P15=0,"",IF(BE15=0,"",(BE15/P15)))</f>
        <v>0.28571428571429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0.28571428571429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9.0133333333333</v>
      </c>
      <c r="B16" s="203" t="s">
        <v>93</v>
      </c>
      <c r="C16" s="203" t="s">
        <v>71</v>
      </c>
      <c r="D16" s="203" t="s">
        <v>88</v>
      </c>
      <c r="E16" s="203"/>
      <c r="F16" s="203" t="s">
        <v>64</v>
      </c>
      <c r="G16" s="203" t="s">
        <v>94</v>
      </c>
      <c r="H16" s="90" t="s">
        <v>90</v>
      </c>
      <c r="I16" s="90" t="s">
        <v>95</v>
      </c>
      <c r="J16" s="188">
        <v>75000</v>
      </c>
      <c r="K16" s="81">
        <v>0</v>
      </c>
      <c r="L16" s="81">
        <v>0</v>
      </c>
      <c r="M16" s="81">
        <v>134</v>
      </c>
      <c r="N16" s="91">
        <v>18</v>
      </c>
      <c r="O16" s="92">
        <v>0</v>
      </c>
      <c r="P16" s="93">
        <f>N16+O16</f>
        <v>18</v>
      </c>
      <c r="Q16" s="82">
        <f>IFERROR(P16/M16,"-")</f>
        <v>0.13432835820896</v>
      </c>
      <c r="R16" s="81">
        <v>0</v>
      </c>
      <c r="S16" s="81">
        <v>7</v>
      </c>
      <c r="T16" s="82">
        <f>IFERROR(S16/(O16+P16),"-")</f>
        <v>0.38888888888889</v>
      </c>
      <c r="U16" s="182">
        <f>IFERROR(J16/SUM(P16:P17),"-")</f>
        <v>949.36708860759</v>
      </c>
      <c r="V16" s="84">
        <v>3</v>
      </c>
      <c r="W16" s="82">
        <f>IF(P16=0,"-",V16/P16)</f>
        <v>0.16666666666667</v>
      </c>
      <c r="X16" s="186">
        <v>198000</v>
      </c>
      <c r="Y16" s="187">
        <f>IFERROR(X16/P16,"-")</f>
        <v>11000</v>
      </c>
      <c r="Z16" s="187">
        <f>IFERROR(X16/V16,"-")</f>
        <v>66000</v>
      </c>
      <c r="AA16" s="188">
        <f>SUM(X16:X17)-SUM(J16:J17)</f>
        <v>601000</v>
      </c>
      <c r="AB16" s="85">
        <f>SUM(X16:X17)/SUM(J16:J17)</f>
        <v>9.0133333333333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0.055555555555556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0.055555555555556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10</v>
      </c>
      <c r="BF16" s="113">
        <f>IF(P16=0,"",IF(BE16=0,"",(BE16/P16)))</f>
        <v>0.55555555555556</v>
      </c>
      <c r="BG16" s="112">
        <v>1</v>
      </c>
      <c r="BH16" s="114">
        <f>IFERROR(BG16/BE16,"-")</f>
        <v>0.1</v>
      </c>
      <c r="BI16" s="115">
        <v>13000</v>
      </c>
      <c r="BJ16" s="116">
        <f>IFERROR(BI16/BE16,"-")</f>
        <v>1300</v>
      </c>
      <c r="BK16" s="117"/>
      <c r="BL16" s="117"/>
      <c r="BM16" s="117">
        <v>1</v>
      </c>
      <c r="BN16" s="119">
        <v>4</v>
      </c>
      <c r="BO16" s="120">
        <f>IF(P16=0,"",IF(BN16=0,"",(BN16/P16)))</f>
        <v>0.22222222222222</v>
      </c>
      <c r="BP16" s="121">
        <v>3</v>
      </c>
      <c r="BQ16" s="122">
        <f>IFERROR(BP16/BN16,"-")</f>
        <v>0.75</v>
      </c>
      <c r="BR16" s="123">
        <v>185000</v>
      </c>
      <c r="BS16" s="124">
        <f>IFERROR(BR16/BN16,"-")</f>
        <v>46250</v>
      </c>
      <c r="BT16" s="125"/>
      <c r="BU16" s="125"/>
      <c r="BV16" s="125">
        <v>3</v>
      </c>
      <c r="BW16" s="126">
        <v>2</v>
      </c>
      <c r="BX16" s="127">
        <f>IF(P16=0,"",IF(BW16=0,"",(BW16/P16)))</f>
        <v>0.11111111111111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198000</v>
      </c>
      <c r="CQ16" s="141">
        <v>155000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96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124</v>
      </c>
      <c r="N17" s="91">
        <v>61</v>
      </c>
      <c r="O17" s="92">
        <v>0</v>
      </c>
      <c r="P17" s="93">
        <f>N17+O17</f>
        <v>61</v>
      </c>
      <c r="Q17" s="82">
        <f>IFERROR(P17/M17,"-")</f>
        <v>0.49193548387097</v>
      </c>
      <c r="R17" s="81">
        <v>6</v>
      </c>
      <c r="S17" s="81">
        <v>12</v>
      </c>
      <c r="T17" s="82">
        <f>IFERROR(S17/(O17+P17),"-")</f>
        <v>0.19672131147541</v>
      </c>
      <c r="U17" s="182"/>
      <c r="V17" s="84">
        <v>11</v>
      </c>
      <c r="W17" s="82">
        <f>IF(P17=0,"-",V17/P17)</f>
        <v>0.18032786885246</v>
      </c>
      <c r="X17" s="186">
        <v>478000</v>
      </c>
      <c r="Y17" s="187">
        <f>IFERROR(X17/P17,"-")</f>
        <v>7836.0655737705</v>
      </c>
      <c r="Z17" s="187">
        <f>IFERROR(X17/V17,"-")</f>
        <v>43454.545454545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3</v>
      </c>
      <c r="AW17" s="107">
        <f>IF(P17=0,"",IF(AV17=0,"",(AV17/P17)))</f>
        <v>0.049180327868852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17</v>
      </c>
      <c r="BF17" s="113">
        <f>IF(P17=0,"",IF(BE17=0,"",(BE17/P17)))</f>
        <v>0.27868852459016</v>
      </c>
      <c r="BG17" s="112">
        <v>2</v>
      </c>
      <c r="BH17" s="114">
        <f>IFERROR(BG17/BE17,"-")</f>
        <v>0.11764705882353</v>
      </c>
      <c r="BI17" s="115">
        <v>61000</v>
      </c>
      <c r="BJ17" s="116">
        <f>IFERROR(BI17/BE17,"-")</f>
        <v>3588.2352941176</v>
      </c>
      <c r="BK17" s="117">
        <v>1</v>
      </c>
      <c r="BL17" s="117"/>
      <c r="BM17" s="117">
        <v>1</v>
      </c>
      <c r="BN17" s="119">
        <v>24</v>
      </c>
      <c r="BO17" s="120">
        <f>IF(P17=0,"",IF(BN17=0,"",(BN17/P17)))</f>
        <v>0.39344262295082</v>
      </c>
      <c r="BP17" s="121">
        <v>11</v>
      </c>
      <c r="BQ17" s="122">
        <f>IFERROR(BP17/BN17,"-")</f>
        <v>0.45833333333333</v>
      </c>
      <c r="BR17" s="123">
        <v>513000</v>
      </c>
      <c r="BS17" s="124">
        <f>IFERROR(BR17/BN17,"-")</f>
        <v>21375</v>
      </c>
      <c r="BT17" s="125">
        <v>5</v>
      </c>
      <c r="BU17" s="125">
        <v>1</v>
      </c>
      <c r="BV17" s="125">
        <v>5</v>
      </c>
      <c r="BW17" s="126">
        <v>13</v>
      </c>
      <c r="BX17" s="127">
        <f>IF(P17=0,"",IF(BW17=0,"",(BW17/P17)))</f>
        <v>0.21311475409836</v>
      </c>
      <c r="BY17" s="128">
        <v>7</v>
      </c>
      <c r="BZ17" s="129">
        <f>IFERROR(BY17/BW17,"-")</f>
        <v>0.53846153846154</v>
      </c>
      <c r="CA17" s="130">
        <v>378000</v>
      </c>
      <c r="CB17" s="131">
        <f>IFERROR(CA17/BW17,"-")</f>
        <v>29076.923076923</v>
      </c>
      <c r="CC17" s="132">
        <v>1</v>
      </c>
      <c r="CD17" s="132">
        <v>2</v>
      </c>
      <c r="CE17" s="132">
        <v>4</v>
      </c>
      <c r="CF17" s="133">
        <v>4</v>
      </c>
      <c r="CG17" s="134">
        <f>IF(P17=0,"",IF(CF17=0,"",(CF17/P17)))</f>
        <v>0.065573770491803</v>
      </c>
      <c r="CH17" s="135">
        <v>3</v>
      </c>
      <c r="CI17" s="136">
        <f>IFERROR(CH17/CF17,"-")</f>
        <v>0.75</v>
      </c>
      <c r="CJ17" s="137">
        <v>131000</v>
      </c>
      <c r="CK17" s="138">
        <f>IFERROR(CJ17/CF17,"-")</f>
        <v>32750</v>
      </c>
      <c r="CL17" s="139">
        <v>1</v>
      </c>
      <c r="CM17" s="139"/>
      <c r="CN17" s="139">
        <v>2</v>
      </c>
      <c r="CO17" s="140">
        <v>11</v>
      </c>
      <c r="CP17" s="141">
        <v>478000</v>
      </c>
      <c r="CQ17" s="141">
        <v>210000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0.10588235294118</v>
      </c>
      <c r="B18" s="203" t="s">
        <v>97</v>
      </c>
      <c r="C18" s="203" t="s">
        <v>98</v>
      </c>
      <c r="D18" s="203" t="s">
        <v>99</v>
      </c>
      <c r="E18" s="203"/>
      <c r="F18" s="203" t="s">
        <v>64</v>
      </c>
      <c r="G18" s="203" t="s">
        <v>100</v>
      </c>
      <c r="H18" s="90" t="s">
        <v>90</v>
      </c>
      <c r="I18" s="90" t="s">
        <v>101</v>
      </c>
      <c r="J18" s="188">
        <v>85000</v>
      </c>
      <c r="K18" s="81">
        <v>0</v>
      </c>
      <c r="L18" s="81">
        <v>0</v>
      </c>
      <c r="M18" s="81">
        <v>36</v>
      </c>
      <c r="N18" s="91">
        <v>2</v>
      </c>
      <c r="O18" s="92">
        <v>0</v>
      </c>
      <c r="P18" s="93">
        <f>N18+O18</f>
        <v>2</v>
      </c>
      <c r="Q18" s="82">
        <f>IFERROR(P18/M18,"-")</f>
        <v>0.055555555555556</v>
      </c>
      <c r="R18" s="81">
        <v>0</v>
      </c>
      <c r="S18" s="81">
        <v>0</v>
      </c>
      <c r="T18" s="82">
        <f>IFERROR(S18/(O18+P18),"-")</f>
        <v>0</v>
      </c>
      <c r="U18" s="182">
        <f>IFERROR(J18/SUM(P18:P19),"-")</f>
        <v>7727.2727272727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-76000</v>
      </c>
      <c r="AB18" s="85">
        <f>SUM(X18:X19)/SUM(J18:J19)</f>
        <v>0.10588235294118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102</v>
      </c>
      <c r="C19" s="203"/>
      <c r="D19" s="203"/>
      <c r="E19" s="203"/>
      <c r="F19" s="203" t="s">
        <v>69</v>
      </c>
      <c r="G19" s="203"/>
      <c r="H19" s="90"/>
      <c r="I19" s="90"/>
      <c r="J19" s="188"/>
      <c r="K19" s="81">
        <v>0</v>
      </c>
      <c r="L19" s="81">
        <v>0</v>
      </c>
      <c r="M19" s="81">
        <v>10</v>
      </c>
      <c r="N19" s="91">
        <v>9</v>
      </c>
      <c r="O19" s="92">
        <v>0</v>
      </c>
      <c r="P19" s="93">
        <f>N19+O19</f>
        <v>9</v>
      </c>
      <c r="Q19" s="82">
        <f>IFERROR(P19/M19,"-")</f>
        <v>0.9</v>
      </c>
      <c r="R19" s="81">
        <v>0</v>
      </c>
      <c r="S19" s="81">
        <v>1</v>
      </c>
      <c r="T19" s="82">
        <f>IFERROR(S19/(O19+P19),"-")</f>
        <v>0.11111111111111</v>
      </c>
      <c r="U19" s="182"/>
      <c r="V19" s="84">
        <v>1</v>
      </c>
      <c r="W19" s="82">
        <f>IF(P19=0,"-",V19/P19)</f>
        <v>0.11111111111111</v>
      </c>
      <c r="X19" s="186">
        <v>9000</v>
      </c>
      <c r="Y19" s="187">
        <f>IFERROR(X19/P19,"-")</f>
        <v>1000</v>
      </c>
      <c r="Z19" s="187">
        <f>IFERROR(X19/V19,"-")</f>
        <v>9000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2</v>
      </c>
      <c r="AW19" s="107">
        <f>IF(P19=0,"",IF(AV19=0,"",(AV19/P19)))</f>
        <v>0.22222222222222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0.22222222222222</v>
      </c>
      <c r="BG19" s="112">
        <v>1</v>
      </c>
      <c r="BH19" s="114">
        <f>IFERROR(BG19/BE19,"-")</f>
        <v>0.5</v>
      </c>
      <c r="BI19" s="115">
        <v>9000</v>
      </c>
      <c r="BJ19" s="116">
        <f>IFERROR(BI19/BE19,"-")</f>
        <v>4500</v>
      </c>
      <c r="BK19" s="117"/>
      <c r="BL19" s="117"/>
      <c r="BM19" s="117">
        <v>1</v>
      </c>
      <c r="BN19" s="119">
        <v>3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0.22222222222222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9000</v>
      </c>
      <c r="CQ19" s="141">
        <v>9000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30"/>
      <c r="B20" s="87"/>
      <c r="C20" s="88"/>
      <c r="D20" s="88"/>
      <c r="E20" s="88"/>
      <c r="F20" s="89"/>
      <c r="G20" s="90"/>
      <c r="H20" s="90"/>
      <c r="I20" s="90"/>
      <c r="J20" s="192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59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30"/>
      <c r="B21" s="37"/>
      <c r="C21" s="21"/>
      <c r="D21" s="21"/>
      <c r="E21" s="21"/>
      <c r="F21" s="22"/>
      <c r="G21" s="36"/>
      <c r="H21" s="36"/>
      <c r="I21" s="75"/>
      <c r="J21" s="193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61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19">
        <f>AB22</f>
        <v>2.2</v>
      </c>
      <c r="B22" s="39"/>
      <c r="C22" s="39"/>
      <c r="D22" s="39"/>
      <c r="E22" s="39"/>
      <c r="F22" s="39"/>
      <c r="G22" s="40" t="s">
        <v>103</v>
      </c>
      <c r="H22" s="40"/>
      <c r="I22" s="40"/>
      <c r="J22" s="190">
        <f>SUM(J6:J21)</f>
        <v>430000</v>
      </c>
      <c r="K22" s="41">
        <f>SUM(K6:K21)</f>
        <v>0</v>
      </c>
      <c r="L22" s="41">
        <f>SUM(L6:L21)</f>
        <v>0</v>
      </c>
      <c r="M22" s="41">
        <f>SUM(M6:M21)</f>
        <v>572</v>
      </c>
      <c r="N22" s="41">
        <f>SUM(N6:N21)</f>
        <v>153</v>
      </c>
      <c r="O22" s="41">
        <f>SUM(O6:O21)</f>
        <v>2</v>
      </c>
      <c r="P22" s="41">
        <f>SUM(P6:P21)</f>
        <v>155</v>
      </c>
      <c r="Q22" s="42">
        <f>IFERROR(P22/M22,"-")</f>
        <v>0.27097902097902</v>
      </c>
      <c r="R22" s="78">
        <f>SUM(R6:R21)</f>
        <v>12</v>
      </c>
      <c r="S22" s="78">
        <f>SUM(S6:S21)</f>
        <v>34</v>
      </c>
      <c r="T22" s="42">
        <f>IFERROR(R22/P22,"-")</f>
        <v>0.07741935483871</v>
      </c>
      <c r="U22" s="184">
        <f>IFERROR(J22/P22,"-")</f>
        <v>2774.1935483871</v>
      </c>
      <c r="V22" s="44">
        <f>SUM(V6:V21)</f>
        <v>19</v>
      </c>
      <c r="W22" s="42">
        <f>IFERROR(V22/P22,"-")</f>
        <v>0.12258064516129</v>
      </c>
      <c r="X22" s="190">
        <f>SUM(X6:X21)</f>
        <v>946000</v>
      </c>
      <c r="Y22" s="190">
        <f>IFERROR(X22/P22,"-")</f>
        <v>6103.2258064516</v>
      </c>
      <c r="Z22" s="190">
        <f>IFERROR(X22/V22,"-")</f>
        <v>49789.473684211</v>
      </c>
      <c r="AA22" s="190">
        <f>X22-J22</f>
        <v>516000</v>
      </c>
      <c r="AB22" s="47">
        <f>X22/J22</f>
        <v>2.2</v>
      </c>
      <c r="AC22" s="60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1.88</v>
      </c>
      <c r="B6" s="203" t="s">
        <v>105</v>
      </c>
      <c r="C6" s="203" t="s">
        <v>98</v>
      </c>
      <c r="D6" s="203" t="s">
        <v>106</v>
      </c>
      <c r="E6" s="203" t="s">
        <v>107</v>
      </c>
      <c r="F6" s="203" t="s">
        <v>108</v>
      </c>
      <c r="G6" s="203" t="s">
        <v>109</v>
      </c>
      <c r="H6" s="90" t="s">
        <v>110</v>
      </c>
      <c r="I6" s="204" t="s">
        <v>111</v>
      </c>
      <c r="J6" s="188">
        <v>75000</v>
      </c>
      <c r="K6" s="81">
        <v>0</v>
      </c>
      <c r="L6" s="81">
        <v>0</v>
      </c>
      <c r="M6" s="81">
        <v>24</v>
      </c>
      <c r="N6" s="91">
        <v>5</v>
      </c>
      <c r="O6" s="92">
        <v>0</v>
      </c>
      <c r="P6" s="93">
        <f>N6+O6</f>
        <v>5</v>
      </c>
      <c r="Q6" s="82">
        <f>IFERROR(P6/M6,"-")</f>
        <v>0.20833333333333</v>
      </c>
      <c r="R6" s="81">
        <v>0</v>
      </c>
      <c r="S6" s="81">
        <v>2</v>
      </c>
      <c r="T6" s="82">
        <f>IFERROR(S6/(O6+P6),"-")</f>
        <v>0.4</v>
      </c>
      <c r="U6" s="182">
        <f>IFERROR(J6/SUM(P6:P7),"-")</f>
        <v>1136.3636363636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66000</v>
      </c>
      <c r="AB6" s="85">
        <f>SUM(X6:X7)/SUM(J6:J7)</f>
        <v>1.88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112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110</v>
      </c>
      <c r="N7" s="91">
        <v>61</v>
      </c>
      <c r="O7" s="92">
        <v>0</v>
      </c>
      <c r="P7" s="93">
        <f>N7+O7</f>
        <v>61</v>
      </c>
      <c r="Q7" s="82">
        <f>IFERROR(P7/M7,"-")</f>
        <v>0.55454545454545</v>
      </c>
      <c r="R7" s="81">
        <v>6</v>
      </c>
      <c r="S7" s="81">
        <v>14</v>
      </c>
      <c r="T7" s="82">
        <f>IFERROR(S7/(O7+P7),"-")</f>
        <v>0.22950819672131</v>
      </c>
      <c r="U7" s="182"/>
      <c r="V7" s="84">
        <v>3</v>
      </c>
      <c r="W7" s="82">
        <f>IF(P7=0,"-",V7/P7)</f>
        <v>0.049180327868852</v>
      </c>
      <c r="X7" s="186">
        <v>141000</v>
      </c>
      <c r="Y7" s="187">
        <f>IFERROR(X7/P7,"-")</f>
        <v>2311.4754098361</v>
      </c>
      <c r="Z7" s="187">
        <f>IFERROR(X7/V7,"-")</f>
        <v>47000</v>
      </c>
      <c r="AA7" s="188"/>
      <c r="AB7" s="85"/>
      <c r="AC7" s="79"/>
      <c r="AD7" s="94">
        <v>2</v>
      </c>
      <c r="AE7" s="95">
        <f>IF(P7=0,"",IF(AD7=0,"",(AD7/P7)))</f>
        <v>0.032786885245902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5</v>
      </c>
      <c r="AN7" s="101">
        <f>IF(P7=0,"",IF(AM7=0,"",(AM7/P7)))</f>
        <v>0.081967213114754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10</v>
      </c>
      <c r="AW7" s="107">
        <f>IF(P7=0,"",IF(AV7=0,"",(AV7/P7)))</f>
        <v>0.16393442622951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0.13114754098361</v>
      </c>
      <c r="BG7" s="112">
        <v>1</v>
      </c>
      <c r="BH7" s="114">
        <f>IFERROR(BG7/BE7,"-")</f>
        <v>0.125</v>
      </c>
      <c r="BI7" s="115">
        <v>5000</v>
      </c>
      <c r="BJ7" s="116">
        <f>IFERROR(BI7/BE7,"-")</f>
        <v>625</v>
      </c>
      <c r="BK7" s="117">
        <v>1</v>
      </c>
      <c r="BL7" s="117"/>
      <c r="BM7" s="117"/>
      <c r="BN7" s="119">
        <v>21</v>
      </c>
      <c r="BO7" s="120">
        <f>IF(P7=0,"",IF(BN7=0,"",(BN7/P7)))</f>
        <v>0.34426229508197</v>
      </c>
      <c r="BP7" s="121">
        <v>2</v>
      </c>
      <c r="BQ7" s="122">
        <f>IFERROR(BP7/BN7,"-")</f>
        <v>0.095238095238095</v>
      </c>
      <c r="BR7" s="123">
        <v>11000</v>
      </c>
      <c r="BS7" s="124">
        <f>IFERROR(BR7/BN7,"-")</f>
        <v>523.80952380952</v>
      </c>
      <c r="BT7" s="125">
        <v>1</v>
      </c>
      <c r="BU7" s="125">
        <v>1</v>
      </c>
      <c r="BV7" s="125"/>
      <c r="BW7" s="126">
        <v>11</v>
      </c>
      <c r="BX7" s="127">
        <f>IF(P7=0,"",IF(BW7=0,"",(BW7/P7)))</f>
        <v>0.18032786885246</v>
      </c>
      <c r="BY7" s="128">
        <v>3</v>
      </c>
      <c r="BZ7" s="129">
        <f>IFERROR(BY7/BW7,"-")</f>
        <v>0.27272727272727</v>
      </c>
      <c r="CA7" s="130">
        <v>254000</v>
      </c>
      <c r="CB7" s="131">
        <f>IFERROR(CA7/BW7,"-")</f>
        <v>23090.909090909</v>
      </c>
      <c r="CC7" s="132"/>
      <c r="CD7" s="132"/>
      <c r="CE7" s="132">
        <v>3</v>
      </c>
      <c r="CF7" s="133">
        <v>4</v>
      </c>
      <c r="CG7" s="134">
        <f>IF(P7=0,"",IF(CF7=0,"",(CF7/P7)))</f>
        <v>0.065573770491803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141000</v>
      </c>
      <c r="CQ7" s="141">
        <v>130000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0.12307692307692</v>
      </c>
      <c r="B8" s="203" t="s">
        <v>113</v>
      </c>
      <c r="C8" s="203" t="s">
        <v>114</v>
      </c>
      <c r="D8" s="203" t="s">
        <v>115</v>
      </c>
      <c r="E8" s="203" t="s">
        <v>116</v>
      </c>
      <c r="F8" s="203" t="s">
        <v>108</v>
      </c>
      <c r="G8" s="203" t="s">
        <v>117</v>
      </c>
      <c r="H8" s="90" t="s">
        <v>118</v>
      </c>
      <c r="I8" s="205" t="s">
        <v>119</v>
      </c>
      <c r="J8" s="188">
        <v>65000</v>
      </c>
      <c r="K8" s="81">
        <v>0</v>
      </c>
      <c r="L8" s="81">
        <v>0</v>
      </c>
      <c r="M8" s="81">
        <v>27</v>
      </c>
      <c r="N8" s="91">
        <v>4</v>
      </c>
      <c r="O8" s="92">
        <v>0</v>
      </c>
      <c r="P8" s="93">
        <f>N8+O8</f>
        <v>4</v>
      </c>
      <c r="Q8" s="82">
        <f>IFERROR(P8/M8,"-")</f>
        <v>0.14814814814815</v>
      </c>
      <c r="R8" s="81">
        <v>0</v>
      </c>
      <c r="S8" s="81">
        <v>2</v>
      </c>
      <c r="T8" s="82">
        <f>IFERROR(S8/(O8+P8),"-")</f>
        <v>0.5</v>
      </c>
      <c r="U8" s="182">
        <f>IFERROR(J8/SUM(P8:P9),"-")</f>
        <v>1140.350877193</v>
      </c>
      <c r="V8" s="84">
        <v>1</v>
      </c>
      <c r="W8" s="82">
        <f>IF(P8=0,"-",V8/P8)</f>
        <v>0.25</v>
      </c>
      <c r="X8" s="186">
        <v>5000</v>
      </c>
      <c r="Y8" s="187">
        <f>IFERROR(X8/P8,"-")</f>
        <v>1250</v>
      </c>
      <c r="Z8" s="187">
        <f>IFERROR(X8/V8,"-")</f>
        <v>5000</v>
      </c>
      <c r="AA8" s="188">
        <f>SUM(X8:X9)-SUM(J8:J9)</f>
        <v>-57000</v>
      </c>
      <c r="AB8" s="85">
        <f>SUM(X8:X9)/SUM(J8:J9)</f>
        <v>0.12307692307692</v>
      </c>
      <c r="AC8" s="79"/>
      <c r="AD8" s="94">
        <v>1</v>
      </c>
      <c r="AE8" s="95">
        <f>IF(P8=0,"",IF(AD8=0,"",(AD8/P8)))</f>
        <v>0.25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2</v>
      </c>
      <c r="AN8" s="101">
        <f>IF(P8=0,"",IF(AM8=0,"",(AM8/P8)))</f>
        <v>0.5</v>
      </c>
      <c r="AO8" s="100">
        <v>1</v>
      </c>
      <c r="AP8" s="102">
        <f>IFERROR(AP8/AM8,"-")</f>
        <v>0</v>
      </c>
      <c r="AQ8" s="103">
        <v>5000</v>
      </c>
      <c r="AR8" s="104">
        <f>IFERROR(AQ8/AM8,"-")</f>
        <v>2500</v>
      </c>
      <c r="AS8" s="105">
        <v>1</v>
      </c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120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101</v>
      </c>
      <c r="N9" s="91">
        <v>51</v>
      </c>
      <c r="O9" s="92">
        <v>2</v>
      </c>
      <c r="P9" s="93">
        <f>N9+O9</f>
        <v>53</v>
      </c>
      <c r="Q9" s="82">
        <f>IFERROR(P9/M9,"-")</f>
        <v>0.52475247524752</v>
      </c>
      <c r="R9" s="81">
        <v>1</v>
      </c>
      <c r="S9" s="81">
        <v>10</v>
      </c>
      <c r="T9" s="82">
        <f>IFERROR(S9/(O9+P9),"-")</f>
        <v>0.18181818181818</v>
      </c>
      <c r="U9" s="182"/>
      <c r="V9" s="84">
        <v>1</v>
      </c>
      <c r="W9" s="82">
        <f>IF(P9=0,"-",V9/P9)</f>
        <v>0.018867924528302</v>
      </c>
      <c r="X9" s="186">
        <v>3000</v>
      </c>
      <c r="Y9" s="187">
        <f>IFERROR(X9/P9,"-")</f>
        <v>56.603773584906</v>
      </c>
      <c r="Z9" s="187">
        <f>IFERROR(X9/V9,"-")</f>
        <v>3000</v>
      </c>
      <c r="AA9" s="188"/>
      <c r="AB9" s="85"/>
      <c r="AC9" s="79"/>
      <c r="AD9" s="94">
        <v>2</v>
      </c>
      <c r="AE9" s="95">
        <f>IF(P9=0,"",IF(AD9=0,"",(AD9/P9)))</f>
        <v>0.037735849056604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9</v>
      </c>
      <c r="AN9" s="101">
        <f>IF(P9=0,"",IF(AM9=0,"",(AM9/P9)))</f>
        <v>0.16981132075472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6</v>
      </c>
      <c r="AW9" s="107">
        <f>IF(P9=0,"",IF(AV9=0,"",(AV9/P9)))</f>
        <v>0.11320754716981</v>
      </c>
      <c r="AX9" s="106">
        <v>1</v>
      </c>
      <c r="AY9" s="108">
        <f>IFERROR(AX9/AV9,"-")</f>
        <v>0.16666666666667</v>
      </c>
      <c r="AZ9" s="109">
        <v>3000</v>
      </c>
      <c r="BA9" s="110">
        <f>IFERROR(AZ9/AV9,"-")</f>
        <v>500</v>
      </c>
      <c r="BB9" s="111">
        <v>1</v>
      </c>
      <c r="BC9" s="111"/>
      <c r="BD9" s="111"/>
      <c r="BE9" s="112">
        <v>16</v>
      </c>
      <c r="BF9" s="113">
        <f>IF(P9=0,"",IF(BE9=0,"",(BE9/P9)))</f>
        <v>0.30188679245283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8</v>
      </c>
      <c r="BO9" s="120">
        <f>IF(P9=0,"",IF(BN9=0,"",(BN9/P9)))</f>
        <v>0.15094339622642</v>
      </c>
      <c r="BP9" s="121">
        <v>3</v>
      </c>
      <c r="BQ9" s="122">
        <f>IFERROR(BP9/BN9,"-")</f>
        <v>0.375</v>
      </c>
      <c r="BR9" s="123">
        <v>1087000</v>
      </c>
      <c r="BS9" s="124">
        <f>IFERROR(BR9/BN9,"-")</f>
        <v>135875</v>
      </c>
      <c r="BT9" s="125">
        <v>1</v>
      </c>
      <c r="BU9" s="125"/>
      <c r="BV9" s="125">
        <v>2</v>
      </c>
      <c r="BW9" s="126">
        <v>9</v>
      </c>
      <c r="BX9" s="127">
        <f>IF(P9=0,"",IF(BW9=0,"",(BW9/P9)))</f>
        <v>0.16981132075472</v>
      </c>
      <c r="BY9" s="128">
        <v>1</v>
      </c>
      <c r="BZ9" s="129">
        <f>IFERROR(BY9/BW9,"-")</f>
        <v>0.11111111111111</v>
      </c>
      <c r="CA9" s="130">
        <v>468000</v>
      </c>
      <c r="CB9" s="131">
        <f>IFERROR(CA9/BW9,"-")</f>
        <v>52000</v>
      </c>
      <c r="CC9" s="132"/>
      <c r="CD9" s="132"/>
      <c r="CE9" s="132">
        <v>1</v>
      </c>
      <c r="CF9" s="133">
        <v>3</v>
      </c>
      <c r="CG9" s="134">
        <f>IF(P9=0,"",IF(CF9=0,"",(CF9/P9)))</f>
        <v>0.056603773584906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3000</v>
      </c>
      <c r="CQ9" s="141">
        <v>1060000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1.0642857142857</v>
      </c>
      <c r="B12" s="39"/>
      <c r="C12" s="39"/>
      <c r="D12" s="39"/>
      <c r="E12" s="39"/>
      <c r="F12" s="39"/>
      <c r="G12" s="40" t="s">
        <v>121</v>
      </c>
      <c r="H12" s="40"/>
      <c r="I12" s="40"/>
      <c r="J12" s="190">
        <f>SUM(J6:J11)</f>
        <v>140000</v>
      </c>
      <c r="K12" s="41">
        <f>SUM(K6:K11)</f>
        <v>0</v>
      </c>
      <c r="L12" s="41">
        <f>SUM(L6:L11)</f>
        <v>0</v>
      </c>
      <c r="M12" s="41">
        <f>SUM(M6:M11)</f>
        <v>262</v>
      </c>
      <c r="N12" s="41">
        <f>SUM(N6:N11)</f>
        <v>121</v>
      </c>
      <c r="O12" s="41">
        <f>SUM(O6:O11)</f>
        <v>2</v>
      </c>
      <c r="P12" s="41">
        <f>SUM(P6:P11)</f>
        <v>123</v>
      </c>
      <c r="Q12" s="42">
        <f>IFERROR(P12/M12,"-")</f>
        <v>0.46946564885496</v>
      </c>
      <c r="R12" s="78">
        <f>SUM(R6:R11)</f>
        <v>7</v>
      </c>
      <c r="S12" s="78">
        <f>SUM(S6:S11)</f>
        <v>28</v>
      </c>
      <c r="T12" s="42">
        <f>IFERROR(R12/P12,"-")</f>
        <v>0.056910569105691</v>
      </c>
      <c r="U12" s="184">
        <f>IFERROR(J12/P12,"-")</f>
        <v>1138.2113821138</v>
      </c>
      <c r="V12" s="44">
        <f>SUM(V6:V11)</f>
        <v>5</v>
      </c>
      <c r="W12" s="42">
        <f>IFERROR(V12/P12,"-")</f>
        <v>0.040650406504065</v>
      </c>
      <c r="X12" s="190">
        <f>SUM(X6:X11)</f>
        <v>149000</v>
      </c>
      <c r="Y12" s="190">
        <f>IFERROR(X12/P12,"-")</f>
        <v>1211.3821138211</v>
      </c>
      <c r="Z12" s="190">
        <f>IFERROR(X12/V12,"-")</f>
        <v>29800</v>
      </c>
      <c r="AA12" s="190">
        <f>X12-J12</f>
        <v>9000</v>
      </c>
      <c r="AB12" s="47">
        <f>X12/J12</f>
        <v>1.0642857142857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