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<sst xmlns="http://schemas.openxmlformats.org/spreadsheetml/2006/main" uniqueCount="105">
  <si>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</si>
  <si>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</si>
  <si>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</si>
  <si>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</si>
  <si>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</si>
  <si>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</si>
  <si>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</si>
  <si>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</si>
  <si>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</si>
  <si>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</si>
  <si>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</si>
  <si>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</si>
  <si>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</si>
  <si>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</si>
  <si>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</si>
  <si>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</si>
  <si>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</si>
  <si>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</si>
  <si>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</si>
  <si>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</si>
  <si>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</si>
  <si>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</si>
  <si>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</si>
  <si>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</si>
  <si>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02月</t>
  </si>
  <si>
    <t>アイメール</t>
  </si>
  <si>
    <t>最終更新日</t>
  </si>
  <si>
    <t>05月29日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</si>
  <si>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</si>
  <si>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</si>
  <si>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</si>
  <si>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</si>
  <si>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</si>
  <si>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</si>
  <si>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</si>
  <si>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</si>
  <si>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</si>
  <si>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</si>
  <si>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</si>
  <si>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</si>
  <si>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</si>
  <si>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</si>
  <si>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</si>
  <si>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</si>
  <si>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</si>
  <si>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</si>
  <si>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</si>
  <si>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</si>
  <si>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</si>
  <si>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</si>
  <si>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</si>
  <si>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</si>
  <si>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</si>
  <si>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</si>
  <si>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</si>
  <si>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</si>
  <si>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</si>
  <si>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</si>
  <si>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</si>
  <si>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</si>
  <si>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sms_a979</t>
  </si>
  <si>
    <t>コアマガジン</t>
  </si>
  <si>
    <t>2P逆ナンインタビュー版_アイ</t>
  </si>
  <si>
    <t>i38</t>
  </si>
  <si>
    <t>実話BUNKA超タブー</t>
  </si>
  <si>
    <t>4C2P</t>
  </si>
  <si>
    <t>2月01日(土)</t>
  </si>
  <si>
    <t>smss2053</t>
  </si>
  <si>
    <t>空電</t>
  </si>
  <si>
    <t>sms_a980</t>
  </si>
  <si>
    <t>大洋図書</t>
  </si>
  <si>
    <t>実話ナックルズGOLD　ドキュメント</t>
  </si>
  <si>
    <t>2月06日(木)</t>
  </si>
  <si>
    <t>smss2054</t>
  </si>
  <si>
    <t>sms_a981</t>
  </si>
  <si>
    <t>5P風俗(妃さん)</t>
  </si>
  <si>
    <t>実話BUNKAタブー</t>
  </si>
  <si>
    <t>1C5P</t>
  </si>
  <si>
    <t>2月15日(土)</t>
  </si>
  <si>
    <t>smss2055</t>
  </si>
  <si>
    <t>sms_a982</t>
  </si>
  <si>
    <t>5P元祖（妃さん）</t>
  </si>
  <si>
    <t>実話ナックルズ ウルトラ</t>
  </si>
  <si>
    <t>smss2056</t>
  </si>
  <si>
    <t>sms_a983</t>
  </si>
  <si>
    <t>マイウェイ出版</t>
  </si>
  <si>
    <t>鮮烈!!美女アスリートExciting</t>
  </si>
  <si>
    <t>2月17日(月)</t>
  </si>
  <si>
    <t>smss2057</t>
  </si>
  <si>
    <t>sms_a984</t>
  </si>
  <si>
    <t>1P記事_求む！中高年男性版_アイ(妃さん)</t>
  </si>
  <si>
    <t>臨時増刊ラヴァーズ</t>
  </si>
  <si>
    <t>表4　4C1P</t>
  </si>
  <si>
    <t>2月21日(金)</t>
  </si>
  <si>
    <t>smss2058</t>
  </si>
  <si>
    <t>sms_a985</t>
  </si>
  <si>
    <t>メディアソフト</t>
  </si>
  <si>
    <t>芸能アイドルお宝事件簿300連発</t>
  </si>
  <si>
    <t>smss2059</t>
  </si>
  <si>
    <t>sms_a986</t>
  </si>
  <si>
    <t>ダイアプレス</t>
  </si>
  <si>
    <t>最新版 流出封印映像MAX</t>
  </si>
  <si>
    <t>2月28日(金)</t>
  </si>
  <si>
    <t>smss2061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</si>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</sst>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16</v>
      </c>
      <c r="D6" s="195">
        <v>530000</v>
      </c>
      <c r="E6" s="81">
        <v>0</v>
      </c>
      <c r="F6" s="81">
        <v>0</v>
      </c>
      <c r="G6" s="81">
        <v>656</v>
      </c>
      <c r="H6" s="91">
        <v>163</v>
      </c>
      <c r="I6" s="92">
        <v>2</v>
      </c>
      <c r="J6" s="145">
        <f>H6+I6</f>
        <v>165</v>
      </c>
      <c r="K6" s="82">
        <f>IFERROR(J6/G6,"-")</f>
        <v>0.2515243902439</v>
      </c>
      <c r="L6" s="81">
        <v>14</v>
      </c>
      <c r="M6" s="81">
        <v>34</v>
      </c>
      <c r="N6" s="82">
        <f>IFERROR(L6/J6,"-")</f>
        <v>0.084848484848485</v>
      </c>
      <c r="O6" s="83">
        <f>IFERROR(D6/J6,"-")</f>
        <v>3212.1212121212</v>
      </c>
      <c r="P6" s="84">
        <v>24</v>
      </c>
      <c r="Q6" s="82">
        <f>IFERROR(P6/J6,"-")</f>
        <v>0.14545454545455</v>
      </c>
      <c r="R6" s="200">
        <v>915000</v>
      </c>
      <c r="S6" s="201">
        <f>IFERROR(R6/J6,"-")</f>
        <v>5545.4545454545</v>
      </c>
      <c r="T6" s="201">
        <f>IFERROR(R6/P6,"-")</f>
        <v>38125</v>
      </c>
      <c r="U6" s="195">
        <f>IFERROR(R6-D6,"-")</f>
        <v>385000</v>
      </c>
      <c r="V6" s="85">
        <f>R6/D6</f>
        <v>1.7264150943396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530000</v>
      </c>
      <c r="E9" s="41">
        <f>SUM(E6:E7)</f>
        <v>0</v>
      </c>
      <c r="F9" s="41">
        <f>SUM(F6:F7)</f>
        <v>0</v>
      </c>
      <c r="G9" s="41">
        <f>SUM(G6:G7)</f>
        <v>656</v>
      </c>
      <c r="H9" s="41">
        <f>SUM(H6:H7)</f>
        <v>163</v>
      </c>
      <c r="I9" s="41">
        <f>SUM(I6:I7)</f>
        <v>2</v>
      </c>
      <c r="J9" s="41">
        <f>SUM(J6:J7)</f>
        <v>165</v>
      </c>
      <c r="K9" s="42">
        <f>IFERROR(J9/G9,"-")</f>
        <v>0.2515243902439</v>
      </c>
      <c r="L9" s="78">
        <f>SUM(L6:L7)</f>
        <v>14</v>
      </c>
      <c r="M9" s="78">
        <f>SUM(M6:M7)</f>
        <v>34</v>
      </c>
      <c r="N9" s="42">
        <f>IFERROR(L9/J9,"-")</f>
        <v>0.084848484848485</v>
      </c>
      <c r="O9" s="43">
        <f>IFERROR(D9/J9,"-")</f>
        <v>3212.1212121212</v>
      </c>
      <c r="P9" s="44">
        <f>SUM(P6:P7)</f>
        <v>24</v>
      </c>
      <c r="Q9" s="42">
        <f>IFERROR(P9/J9,"-")</f>
        <v>0.14545454545455</v>
      </c>
      <c r="R9" s="45">
        <f>SUM(R6:R7)</f>
        <v>915000</v>
      </c>
      <c r="S9" s="45">
        <f>IFERROR(R9/J9,"-")</f>
        <v>5545.4545454545</v>
      </c>
      <c r="T9" s="45">
        <f>IFERROR(R9/P9,"-")</f>
        <v>38125</v>
      </c>
      <c r="U9" s="46">
        <f>SUM(U6:U7)</f>
        <v>385000</v>
      </c>
      <c r="V9" s="47">
        <f>IFERROR(R9/D9,"-")</f>
        <v>1.7264150943396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0.14545454545455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204" t="s">
        <v>66</v>
      </c>
      <c r="J6" s="188">
        <v>55000</v>
      </c>
      <c r="K6" s="81">
        <v>0</v>
      </c>
      <c r="L6" s="81">
        <v>0</v>
      </c>
      <c r="M6" s="81">
        <v>35</v>
      </c>
      <c r="N6" s="91">
        <v>3</v>
      </c>
      <c r="O6" s="92">
        <v>0</v>
      </c>
      <c r="P6" s="93">
        <f>N6+O6</f>
        <v>3</v>
      </c>
      <c r="Q6" s="82">
        <f>IFERROR(P6/M6,"-")</f>
        <v>0.085714285714286</v>
      </c>
      <c r="R6" s="81">
        <v>0</v>
      </c>
      <c r="S6" s="81">
        <v>1</v>
      </c>
      <c r="T6" s="82">
        <f>IFERROR(S6/(O6+P6),"-")</f>
        <v>0.33333333333333</v>
      </c>
      <c r="U6" s="182">
        <f>IFERROR(J6/SUM(P6:P7),"-")</f>
        <v>6875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-47000</v>
      </c>
      <c r="AB6" s="85">
        <f>SUM(X6:X7)/SUM(J6:J7)</f>
        <v>0.14545454545455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1</v>
      </c>
      <c r="BP6" s="121">
        <v>1</v>
      </c>
      <c r="BQ6" s="122">
        <f>IFERROR(BP6/BN6,"-")</f>
        <v>0.33333333333333</v>
      </c>
      <c r="BR6" s="123">
        <v>100000</v>
      </c>
      <c r="BS6" s="124">
        <f>IFERROR(BR6/BN6,"-")</f>
        <v>33333.333333333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>
        <v>100000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0</v>
      </c>
      <c r="L7" s="81">
        <v>0</v>
      </c>
      <c r="M7" s="81">
        <v>7</v>
      </c>
      <c r="N7" s="91">
        <v>5</v>
      </c>
      <c r="O7" s="92">
        <v>0</v>
      </c>
      <c r="P7" s="93">
        <f>N7+O7</f>
        <v>5</v>
      </c>
      <c r="Q7" s="82">
        <f>IFERROR(P7/M7,"-")</f>
        <v>0.71428571428571</v>
      </c>
      <c r="R7" s="81">
        <v>0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0.2</v>
      </c>
      <c r="X7" s="186">
        <v>8000</v>
      </c>
      <c r="Y7" s="187">
        <f>IFERROR(X7/P7,"-")</f>
        <v>1600</v>
      </c>
      <c r="Z7" s="187">
        <f>IFERROR(X7/V7,"-")</f>
        <v>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</v>
      </c>
      <c r="BY7" s="128">
        <v>1</v>
      </c>
      <c r="BZ7" s="129">
        <f>IFERROR(BY7/BW7,"-")</f>
        <v>1</v>
      </c>
      <c r="CA7" s="130">
        <v>8000</v>
      </c>
      <c r="CB7" s="131">
        <f>IFERROR(CA7/BW7,"-")</f>
        <v>8000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8000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1.3058823529412</v>
      </c>
      <c r="B8" s="203" t="s">
        <v>69</v>
      </c>
      <c r="C8" s="203" t="s">
        <v>70</v>
      </c>
      <c r="D8" s="203" t="s">
        <v>62</v>
      </c>
      <c r="E8" s="203"/>
      <c r="F8" s="203" t="s">
        <v>63</v>
      </c>
      <c r="G8" s="203" t="s">
        <v>71</v>
      </c>
      <c r="H8" s="90" t="s">
        <v>65</v>
      </c>
      <c r="I8" s="90" t="s">
        <v>72</v>
      </c>
      <c r="J8" s="188">
        <v>85000</v>
      </c>
      <c r="K8" s="81">
        <v>0</v>
      </c>
      <c r="L8" s="81">
        <v>0</v>
      </c>
      <c r="M8" s="81">
        <v>60</v>
      </c>
      <c r="N8" s="91">
        <v>12</v>
      </c>
      <c r="O8" s="92">
        <v>0</v>
      </c>
      <c r="P8" s="93">
        <f>N8+O8</f>
        <v>12</v>
      </c>
      <c r="Q8" s="82">
        <f>IFERROR(P8/M8,"-")</f>
        <v>0.2</v>
      </c>
      <c r="R8" s="81">
        <v>1</v>
      </c>
      <c r="S8" s="81">
        <v>6</v>
      </c>
      <c r="T8" s="82">
        <f>IFERROR(S8/(O8+P8),"-")</f>
        <v>0.5</v>
      </c>
      <c r="U8" s="182">
        <f>IFERROR(J8/SUM(P8:P9),"-")</f>
        <v>2428.5714285714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26000</v>
      </c>
      <c r="AB8" s="85">
        <f>SUM(X8:X9)/SUM(J8:J9)</f>
        <v>1.3058823529412</v>
      </c>
      <c r="AC8" s="79"/>
      <c r="AD8" s="94">
        <v>1</v>
      </c>
      <c r="AE8" s="95">
        <f>IF(P8=0,"",IF(AD8=0,"",(AD8/P8)))</f>
        <v>0.083333333333333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0.16666666666667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0.16666666666667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25</v>
      </c>
      <c r="N9" s="91">
        <v>23</v>
      </c>
      <c r="O9" s="92">
        <v>0</v>
      </c>
      <c r="P9" s="93">
        <f>N9+O9</f>
        <v>23</v>
      </c>
      <c r="Q9" s="82">
        <f>IFERROR(P9/M9,"-")</f>
        <v>0.92</v>
      </c>
      <c r="R9" s="81">
        <v>1</v>
      </c>
      <c r="S9" s="81">
        <v>3</v>
      </c>
      <c r="T9" s="82">
        <f>IFERROR(S9/(O9+P9),"-")</f>
        <v>0.1304347826087</v>
      </c>
      <c r="U9" s="182"/>
      <c r="V9" s="84">
        <v>2</v>
      </c>
      <c r="W9" s="82">
        <f>IF(P9=0,"-",V9/P9)</f>
        <v>0.08695652173913</v>
      </c>
      <c r="X9" s="186">
        <v>111000</v>
      </c>
      <c r="Y9" s="187">
        <f>IFERROR(X9/P9,"-")</f>
        <v>4826.0869565217</v>
      </c>
      <c r="Z9" s="187">
        <f>IFERROR(X9/V9,"-")</f>
        <v>55500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4</v>
      </c>
      <c r="AN9" s="101">
        <f>IF(P9=0,"",IF(AM9=0,"",(AM9/P9)))</f>
        <v>0.17391304347826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0.043478260869565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0.26086956521739</v>
      </c>
      <c r="BG9" s="112">
        <v>1</v>
      </c>
      <c r="BH9" s="114">
        <f>IFERROR(BG9/BE9,"-")</f>
        <v>0.16666666666667</v>
      </c>
      <c r="BI9" s="115">
        <v>21000</v>
      </c>
      <c r="BJ9" s="116">
        <f>IFERROR(BI9/BE9,"-")</f>
        <v>3500</v>
      </c>
      <c r="BK9" s="117"/>
      <c r="BL9" s="117"/>
      <c r="BM9" s="117">
        <v>1</v>
      </c>
      <c r="BN9" s="119">
        <v>5</v>
      </c>
      <c r="BO9" s="120">
        <f>IF(P9=0,"",IF(BN9=0,"",(BN9/P9)))</f>
        <v>0.21739130434783</v>
      </c>
      <c r="BP9" s="121">
        <v>2</v>
      </c>
      <c r="BQ9" s="122">
        <f>IFERROR(BP9/BN9,"-")</f>
        <v>0.4</v>
      </c>
      <c r="BR9" s="123">
        <v>6000</v>
      </c>
      <c r="BS9" s="124">
        <f>IFERROR(BR9/BN9,"-")</f>
        <v>1200</v>
      </c>
      <c r="BT9" s="125">
        <v>2</v>
      </c>
      <c r="BU9" s="125"/>
      <c r="BV9" s="125"/>
      <c r="BW9" s="126">
        <v>6</v>
      </c>
      <c r="BX9" s="127">
        <f>IF(P9=0,"",IF(BW9=0,"",(BW9/P9)))</f>
        <v>0.26086956521739</v>
      </c>
      <c r="BY9" s="128">
        <v>2</v>
      </c>
      <c r="BZ9" s="129">
        <f>IFERROR(BY9/BW9,"-")</f>
        <v>0.33333333333333</v>
      </c>
      <c r="CA9" s="130">
        <v>163000</v>
      </c>
      <c r="CB9" s="131">
        <f>IFERROR(CA9/BW9,"-")</f>
        <v>27166.666666667</v>
      </c>
      <c r="CC9" s="132"/>
      <c r="CD9" s="132"/>
      <c r="CE9" s="132">
        <v>2</v>
      </c>
      <c r="CF9" s="133">
        <v>1</v>
      </c>
      <c r="CG9" s="134">
        <f>IF(P9=0,"",IF(CF9=0,"",(CF9/P9)))</f>
        <v>0.043478260869565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111000</v>
      </c>
      <c r="CQ9" s="141">
        <v>90000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0.046153846153846</v>
      </c>
      <c r="B10" s="203" t="s">
        <v>74</v>
      </c>
      <c r="C10" s="203" t="s">
        <v>61</v>
      </c>
      <c r="D10" s="203" t="s">
        <v>75</v>
      </c>
      <c r="E10" s="203"/>
      <c r="F10" s="203" t="s">
        <v>63</v>
      </c>
      <c r="G10" s="203" t="s">
        <v>76</v>
      </c>
      <c r="H10" s="90" t="s">
        <v>77</v>
      </c>
      <c r="I10" s="204" t="s">
        <v>78</v>
      </c>
      <c r="J10" s="188">
        <v>65000</v>
      </c>
      <c r="K10" s="81">
        <v>0</v>
      </c>
      <c r="L10" s="81">
        <v>0</v>
      </c>
      <c r="M10" s="81">
        <v>24</v>
      </c>
      <c r="N10" s="91">
        <v>5</v>
      </c>
      <c r="O10" s="92">
        <v>0</v>
      </c>
      <c r="P10" s="93">
        <f>N10+O10</f>
        <v>5</v>
      </c>
      <c r="Q10" s="82">
        <f>IFERROR(P10/M10,"-")</f>
        <v>0.20833333333333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4642.8571428571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-62000</v>
      </c>
      <c r="AB10" s="85">
        <f>SUM(X10:X11)/SUM(J10:J11)</f>
        <v>0.046153846153846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0.6</v>
      </c>
      <c r="BP10" s="121">
        <v>1</v>
      </c>
      <c r="BQ10" s="122">
        <f>IFERROR(BP10/BN10,"-")</f>
        <v>0.33333333333333</v>
      </c>
      <c r="BR10" s="123">
        <v>78000</v>
      </c>
      <c r="BS10" s="124">
        <f>IFERROR(BR10/BN10,"-")</f>
        <v>26000</v>
      </c>
      <c r="BT10" s="125"/>
      <c r="BU10" s="125"/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>
        <v>78000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0</v>
      </c>
      <c r="L11" s="81">
        <v>0</v>
      </c>
      <c r="M11" s="81">
        <v>57</v>
      </c>
      <c r="N11" s="91">
        <v>9</v>
      </c>
      <c r="O11" s="92">
        <v>0</v>
      </c>
      <c r="P11" s="93">
        <f>N11+O11</f>
        <v>9</v>
      </c>
      <c r="Q11" s="82">
        <f>IFERROR(P11/M11,"-")</f>
        <v>0.15789473684211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0.11111111111111</v>
      </c>
      <c r="X11" s="186">
        <v>3000</v>
      </c>
      <c r="Y11" s="187">
        <f>IFERROR(X11/P11,"-")</f>
        <v>333.33333333333</v>
      </c>
      <c r="Z11" s="187">
        <f>IFERROR(X11/V11,"-")</f>
        <v>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0.22222222222222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0.44444444444444</v>
      </c>
      <c r="BP11" s="121">
        <v>1</v>
      </c>
      <c r="BQ11" s="122">
        <f>IFERROR(BP11/BN11,"-")</f>
        <v>0.25</v>
      </c>
      <c r="BR11" s="123">
        <v>3000</v>
      </c>
      <c r="BS11" s="124">
        <f>IFERROR(BR11/BN11,"-")</f>
        <v>750</v>
      </c>
      <c r="BT11" s="125">
        <v>1</v>
      </c>
      <c r="BU11" s="125"/>
      <c r="BV11" s="125"/>
      <c r="BW11" s="126">
        <v>2</v>
      </c>
      <c r="BX11" s="127">
        <f>IF(P11=0,"",IF(BW11=0,"",(BW11/P11)))</f>
        <v>0.22222222222222</v>
      </c>
      <c r="BY11" s="128">
        <v>1</v>
      </c>
      <c r="BZ11" s="129">
        <f>IFERROR(BY11/BW11,"-")</f>
        <v>0.5</v>
      </c>
      <c r="CA11" s="130">
        <v>17000</v>
      </c>
      <c r="CB11" s="131">
        <f>IFERROR(CA11/BW11,"-")</f>
        <v>8500</v>
      </c>
      <c r="CC11" s="132"/>
      <c r="CD11" s="132"/>
      <c r="CE11" s="132">
        <v>1</v>
      </c>
      <c r="CF11" s="133">
        <v>1</v>
      </c>
      <c r="CG11" s="134">
        <f>IF(P11=0,"",IF(CF11=0,"",(CF11/P11)))</f>
        <v>0.11111111111111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3000</v>
      </c>
      <c r="CQ11" s="141">
        <v>17000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7.5866666666667</v>
      </c>
      <c r="B12" s="203" t="s">
        <v>80</v>
      </c>
      <c r="C12" s="203" t="s">
        <v>70</v>
      </c>
      <c r="D12" s="203" t="s">
        <v>81</v>
      </c>
      <c r="E12" s="203"/>
      <c r="F12" s="203" t="s">
        <v>63</v>
      </c>
      <c r="G12" s="203" t="s">
        <v>82</v>
      </c>
      <c r="H12" s="90" t="s">
        <v>77</v>
      </c>
      <c r="I12" s="204" t="s">
        <v>78</v>
      </c>
      <c r="J12" s="188">
        <v>75000</v>
      </c>
      <c r="K12" s="81">
        <v>0</v>
      </c>
      <c r="L12" s="81">
        <v>0</v>
      </c>
      <c r="M12" s="81">
        <v>89</v>
      </c>
      <c r="N12" s="91">
        <v>17</v>
      </c>
      <c r="O12" s="92">
        <v>0</v>
      </c>
      <c r="P12" s="93">
        <f>N12+O12</f>
        <v>17</v>
      </c>
      <c r="Q12" s="82">
        <f>IFERROR(P12/M12,"-")</f>
        <v>0.19101123595506</v>
      </c>
      <c r="R12" s="81">
        <v>2</v>
      </c>
      <c r="S12" s="81">
        <v>7</v>
      </c>
      <c r="T12" s="82">
        <f>IFERROR(S12/(O12+P12),"-")</f>
        <v>0.41176470588235</v>
      </c>
      <c r="U12" s="182">
        <f>IFERROR(J12/SUM(P12:P13),"-")</f>
        <v>1704.5454545455</v>
      </c>
      <c r="V12" s="84">
        <v>4</v>
      </c>
      <c r="W12" s="82">
        <f>IF(P12=0,"-",V12/P12)</f>
        <v>0.23529411764706</v>
      </c>
      <c r="X12" s="186">
        <v>72000</v>
      </c>
      <c r="Y12" s="187">
        <f>IFERROR(X12/P12,"-")</f>
        <v>4235.2941176471</v>
      </c>
      <c r="Z12" s="187">
        <f>IFERROR(X12/V12,"-")</f>
        <v>18000</v>
      </c>
      <c r="AA12" s="188">
        <f>SUM(X12:X13)-SUM(J12:J13)</f>
        <v>494000</v>
      </c>
      <c r="AB12" s="85">
        <f>SUM(X12:X13)/SUM(J12:J13)</f>
        <v>7.5866666666667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4</v>
      </c>
      <c r="AN12" s="101">
        <f>IF(P12=0,"",IF(AM12=0,"",(AM12/P12)))</f>
        <v>0.23529411764706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0.058823529411765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5</v>
      </c>
      <c r="BF12" s="113">
        <f>IF(P12=0,"",IF(BE12=0,"",(BE12/P12)))</f>
        <v>0.29411764705882</v>
      </c>
      <c r="BG12" s="112">
        <v>2</v>
      </c>
      <c r="BH12" s="114">
        <f>IFERROR(BG12/BE12,"-")</f>
        <v>0.4</v>
      </c>
      <c r="BI12" s="115">
        <v>20000</v>
      </c>
      <c r="BJ12" s="116">
        <f>IFERROR(BI12/BE12,"-")</f>
        <v>4000</v>
      </c>
      <c r="BK12" s="117"/>
      <c r="BL12" s="117">
        <v>2</v>
      </c>
      <c r="BM12" s="117"/>
      <c r="BN12" s="119">
        <v>6</v>
      </c>
      <c r="BO12" s="120">
        <f>IF(P12=0,"",IF(BN12=0,"",(BN12/P12)))</f>
        <v>0.35294117647059</v>
      </c>
      <c r="BP12" s="121">
        <v>2</v>
      </c>
      <c r="BQ12" s="122">
        <f>IFERROR(BP12/BN12,"-")</f>
        <v>0.33333333333333</v>
      </c>
      <c r="BR12" s="123">
        <v>52000</v>
      </c>
      <c r="BS12" s="124">
        <f>IFERROR(BR12/BN12,"-")</f>
        <v>8666.6666666667</v>
      </c>
      <c r="BT12" s="125"/>
      <c r="BU12" s="125">
        <v>1</v>
      </c>
      <c r="BV12" s="125">
        <v>1</v>
      </c>
      <c r="BW12" s="126">
        <v>1</v>
      </c>
      <c r="BX12" s="127">
        <f>IF(P12=0,"",IF(BW12=0,"",(BW12/P12)))</f>
        <v>0.058823529411765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4</v>
      </c>
      <c r="CP12" s="141">
        <v>72000</v>
      </c>
      <c r="CQ12" s="141">
        <v>44000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60</v>
      </c>
      <c r="N13" s="91">
        <v>27</v>
      </c>
      <c r="O13" s="92">
        <v>0</v>
      </c>
      <c r="P13" s="93">
        <f>N13+O13</f>
        <v>27</v>
      </c>
      <c r="Q13" s="82">
        <f>IFERROR(P13/M13,"-")</f>
        <v>0.45</v>
      </c>
      <c r="R13" s="81">
        <v>2</v>
      </c>
      <c r="S13" s="81">
        <v>4</v>
      </c>
      <c r="T13" s="82">
        <f>IFERROR(S13/(O13+P13),"-")</f>
        <v>0.14814814814815</v>
      </c>
      <c r="U13" s="182"/>
      <c r="V13" s="84">
        <v>8</v>
      </c>
      <c r="W13" s="82">
        <f>IF(P13=0,"-",V13/P13)</f>
        <v>0.2962962962963</v>
      </c>
      <c r="X13" s="186">
        <v>497000</v>
      </c>
      <c r="Y13" s="187">
        <f>IFERROR(X13/P13,"-")</f>
        <v>18407.407407407</v>
      </c>
      <c r="Z13" s="187">
        <f>IFERROR(X13/V13,"-")</f>
        <v>62125</v>
      </c>
      <c r="AA13" s="188"/>
      <c r="AB13" s="85"/>
      <c r="AC13" s="79"/>
      <c r="AD13" s="94">
        <v>1</v>
      </c>
      <c r="AE13" s="95">
        <f>IF(P13=0,"",IF(AD13=0,"",(AD13/P13)))</f>
        <v>0.037037037037037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2</v>
      </c>
      <c r="AW13" s="107">
        <f>IF(P13=0,"",IF(AV13=0,"",(AV13/P13)))</f>
        <v>0.074074074074074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9</v>
      </c>
      <c r="BF13" s="113">
        <f>IF(P13=0,"",IF(BE13=0,"",(BE13/P13)))</f>
        <v>0.33333333333333</v>
      </c>
      <c r="BG13" s="112">
        <v>1</v>
      </c>
      <c r="BH13" s="114">
        <f>IFERROR(BG13/BE13,"-")</f>
        <v>0.11111111111111</v>
      </c>
      <c r="BI13" s="115">
        <v>3000</v>
      </c>
      <c r="BJ13" s="116">
        <f>IFERROR(BI13/BE13,"-")</f>
        <v>333.33333333333</v>
      </c>
      <c r="BK13" s="117">
        <v>1</v>
      </c>
      <c r="BL13" s="117"/>
      <c r="BM13" s="117"/>
      <c r="BN13" s="119">
        <v>12</v>
      </c>
      <c r="BO13" s="120">
        <f>IF(P13=0,"",IF(BN13=0,"",(BN13/P13)))</f>
        <v>0.44444444444444</v>
      </c>
      <c r="BP13" s="121">
        <v>6</v>
      </c>
      <c r="BQ13" s="122">
        <f>IFERROR(BP13/BN13,"-")</f>
        <v>0.5</v>
      </c>
      <c r="BR13" s="123">
        <v>215000</v>
      </c>
      <c r="BS13" s="124">
        <f>IFERROR(BR13/BN13,"-")</f>
        <v>17916.666666667</v>
      </c>
      <c r="BT13" s="125">
        <v>1</v>
      </c>
      <c r="BU13" s="125">
        <v>2</v>
      </c>
      <c r="BV13" s="125">
        <v>3</v>
      </c>
      <c r="BW13" s="126">
        <v>3</v>
      </c>
      <c r="BX13" s="127">
        <f>IF(P13=0,"",IF(BW13=0,"",(BW13/P13)))</f>
        <v>0.11111111111111</v>
      </c>
      <c r="BY13" s="128">
        <v>1</v>
      </c>
      <c r="BZ13" s="129">
        <f>IFERROR(BY13/BW13,"-")</f>
        <v>0.33333333333333</v>
      </c>
      <c r="CA13" s="130">
        <v>279000</v>
      </c>
      <c r="CB13" s="131">
        <f>IFERROR(CA13/BW13,"-")</f>
        <v>93000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8</v>
      </c>
      <c r="CP13" s="141">
        <v>497000</v>
      </c>
      <c r="CQ13" s="141">
        <v>279000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0.32727272727273</v>
      </c>
      <c r="B14" s="203" t="s">
        <v>84</v>
      </c>
      <c r="C14" s="203" t="s">
        <v>85</v>
      </c>
      <c r="D14" s="203" t="s">
        <v>62</v>
      </c>
      <c r="E14" s="203"/>
      <c r="F14" s="203" t="s">
        <v>63</v>
      </c>
      <c r="G14" s="203" t="s">
        <v>86</v>
      </c>
      <c r="H14" s="90" t="s">
        <v>65</v>
      </c>
      <c r="I14" s="90" t="s">
        <v>87</v>
      </c>
      <c r="J14" s="188">
        <v>55000</v>
      </c>
      <c r="K14" s="81">
        <v>0</v>
      </c>
      <c r="L14" s="81">
        <v>0</v>
      </c>
      <c r="M14" s="81">
        <v>51</v>
      </c>
      <c r="N14" s="91">
        <v>6</v>
      </c>
      <c r="O14" s="92">
        <v>1</v>
      </c>
      <c r="P14" s="93">
        <f>N14+O14</f>
        <v>7</v>
      </c>
      <c r="Q14" s="82">
        <f>IFERROR(P14/M14,"-")</f>
        <v>0.13725490196078</v>
      </c>
      <c r="R14" s="81">
        <v>0</v>
      </c>
      <c r="S14" s="81">
        <v>2</v>
      </c>
      <c r="T14" s="82">
        <f>IFERROR(S14/(O14+P14),"-")</f>
        <v>0.25</v>
      </c>
      <c r="U14" s="182">
        <f>IFERROR(J14/SUM(P14:P15),"-")</f>
        <v>5000</v>
      </c>
      <c r="V14" s="84">
        <v>1</v>
      </c>
      <c r="W14" s="82">
        <f>IF(P14=0,"-",V14/P14)</f>
        <v>0.14285714285714</v>
      </c>
      <c r="X14" s="186">
        <v>1000</v>
      </c>
      <c r="Y14" s="187">
        <f>IFERROR(X14/P14,"-")</f>
        <v>142.85714285714</v>
      </c>
      <c r="Z14" s="187">
        <f>IFERROR(X14/V14,"-")</f>
        <v>1000</v>
      </c>
      <c r="AA14" s="188">
        <f>SUM(X14:X15)-SUM(J14:J15)</f>
        <v>-37000</v>
      </c>
      <c r="AB14" s="85">
        <f>SUM(X14:X15)/SUM(J14:J15)</f>
        <v>0.32727272727273</v>
      </c>
      <c r="AC14" s="79"/>
      <c r="AD14" s="94">
        <v>1</v>
      </c>
      <c r="AE14" s="95">
        <f>IF(P14=0,"",IF(AD14=0,"",(AD14/P14)))</f>
        <v>0.14285714285714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2</v>
      </c>
      <c r="AN14" s="101">
        <f>IF(P14=0,"",IF(AM14=0,"",(AM14/P14)))</f>
        <v>0.28571428571429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2</v>
      </c>
      <c r="AW14" s="107">
        <f>IF(P14=0,"",IF(AV14=0,"",(AV14/P14)))</f>
        <v>0.28571428571429</v>
      </c>
      <c r="AX14" s="106">
        <v>1</v>
      </c>
      <c r="AY14" s="108">
        <f>IFERROR(AX14/AV14,"-")</f>
        <v>0.5</v>
      </c>
      <c r="AZ14" s="109">
        <v>1000</v>
      </c>
      <c r="BA14" s="110">
        <f>IFERROR(AZ14/AV14,"-")</f>
        <v>500</v>
      </c>
      <c r="BB14" s="111">
        <v>1</v>
      </c>
      <c r="BC14" s="111"/>
      <c r="BD14" s="111"/>
      <c r="BE14" s="112">
        <v>1</v>
      </c>
      <c r="BF14" s="113">
        <f>IF(P14=0,"",IF(BE14=0,"",(BE14/P14)))</f>
        <v>0.14285714285714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0.14285714285714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1000</v>
      </c>
      <c r="CQ14" s="141">
        <v>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0</v>
      </c>
      <c r="L15" s="81">
        <v>0</v>
      </c>
      <c r="M15" s="81">
        <v>4</v>
      </c>
      <c r="N15" s="91">
        <v>4</v>
      </c>
      <c r="O15" s="92">
        <v>0</v>
      </c>
      <c r="P15" s="93">
        <f>N15+O15</f>
        <v>4</v>
      </c>
      <c r="Q15" s="82">
        <f>IFERROR(P15/M15,"-")</f>
        <v>1</v>
      </c>
      <c r="R15" s="81">
        <v>1</v>
      </c>
      <c r="S15" s="81">
        <v>1</v>
      </c>
      <c r="T15" s="82">
        <f>IFERROR(S15/(O15+P15),"-")</f>
        <v>0.25</v>
      </c>
      <c r="U15" s="182"/>
      <c r="V15" s="84">
        <v>1</v>
      </c>
      <c r="W15" s="82">
        <f>IF(P15=0,"-",V15/P15)</f>
        <v>0.25</v>
      </c>
      <c r="X15" s="186">
        <v>17000</v>
      </c>
      <c r="Y15" s="187">
        <f>IFERROR(X15/P15,"-")</f>
        <v>4250</v>
      </c>
      <c r="Z15" s="187">
        <f>IFERROR(X15/V15,"-")</f>
        <v>17000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</v>
      </c>
      <c r="AW15" s="107">
        <f>IF(P15=0,"",IF(AV15=0,"",(AV15/P15)))</f>
        <v>0.25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0.25</v>
      </c>
      <c r="BP15" s="121">
        <v>1</v>
      </c>
      <c r="BQ15" s="122">
        <f>IFERROR(BP15/BN15,"-")</f>
        <v>1</v>
      </c>
      <c r="BR15" s="123">
        <v>17000</v>
      </c>
      <c r="BS15" s="124">
        <f>IFERROR(BR15/BN15,"-")</f>
        <v>17000</v>
      </c>
      <c r="BT15" s="125"/>
      <c r="BU15" s="125"/>
      <c r="BV15" s="125">
        <v>1</v>
      </c>
      <c r="BW15" s="126">
        <v>1</v>
      </c>
      <c r="BX15" s="127">
        <f>IF(P15=0,"",IF(BW15=0,"",(BW15/P15)))</f>
        <v>0.25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17000</v>
      </c>
      <c r="CQ15" s="141">
        <v>17000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1.7428571428571</v>
      </c>
      <c r="B16" s="203" t="s">
        <v>89</v>
      </c>
      <c r="C16" s="203" t="s">
        <v>70</v>
      </c>
      <c r="D16" s="203" t="s">
        <v>90</v>
      </c>
      <c r="E16" s="203"/>
      <c r="F16" s="203" t="s">
        <v>63</v>
      </c>
      <c r="G16" s="203" t="s">
        <v>91</v>
      </c>
      <c r="H16" s="90" t="s">
        <v>92</v>
      </c>
      <c r="I16" s="90" t="s">
        <v>93</v>
      </c>
      <c r="J16" s="188">
        <v>105000</v>
      </c>
      <c r="K16" s="81">
        <v>0</v>
      </c>
      <c r="L16" s="81">
        <v>0</v>
      </c>
      <c r="M16" s="81">
        <v>156</v>
      </c>
      <c r="N16" s="91">
        <v>16</v>
      </c>
      <c r="O16" s="92">
        <v>0</v>
      </c>
      <c r="P16" s="93">
        <f>N16+O16</f>
        <v>16</v>
      </c>
      <c r="Q16" s="82">
        <f>IFERROR(P16/M16,"-")</f>
        <v>0.1025641025641</v>
      </c>
      <c r="R16" s="81">
        <v>3</v>
      </c>
      <c r="S16" s="81">
        <v>7</v>
      </c>
      <c r="T16" s="82">
        <f>IFERROR(S16/(O16+P16),"-")</f>
        <v>0.4375</v>
      </c>
      <c r="U16" s="182">
        <f>IFERROR(J16/SUM(P16:P17),"-")</f>
        <v>2916.6666666667</v>
      </c>
      <c r="V16" s="84">
        <v>3</v>
      </c>
      <c r="W16" s="82">
        <f>IF(P16=0,"-",V16/P16)</f>
        <v>0.1875</v>
      </c>
      <c r="X16" s="186">
        <v>39000</v>
      </c>
      <c r="Y16" s="187">
        <f>IFERROR(X16/P16,"-")</f>
        <v>2437.5</v>
      </c>
      <c r="Z16" s="187">
        <f>IFERROR(X16/V16,"-")</f>
        <v>13000</v>
      </c>
      <c r="AA16" s="188">
        <f>SUM(X16:X17)-SUM(J16:J17)</f>
        <v>78000</v>
      </c>
      <c r="AB16" s="85">
        <f>SUM(X16:X17)/SUM(J16:J17)</f>
        <v>1.7428571428571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3</v>
      </c>
      <c r="AN16" s="101">
        <f>IF(P16=0,"",IF(AM16=0,"",(AM16/P16)))</f>
        <v>0.1875</v>
      </c>
      <c r="AO16" s="100">
        <v>1</v>
      </c>
      <c r="AP16" s="102">
        <f>IFERROR(AP16/AM16,"-")</f>
        <v>0</v>
      </c>
      <c r="AQ16" s="103">
        <v>9000</v>
      </c>
      <c r="AR16" s="104">
        <f>IFERROR(AQ16/AM16,"-")</f>
        <v>3000</v>
      </c>
      <c r="AS16" s="105"/>
      <c r="AT16" s="105"/>
      <c r="AU16" s="105">
        <v>1</v>
      </c>
      <c r="AV16" s="106">
        <v>1</v>
      </c>
      <c r="AW16" s="107">
        <f>IF(P16=0,"",IF(AV16=0,"",(AV16/P16)))</f>
        <v>0.0625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7</v>
      </c>
      <c r="BO16" s="120">
        <f>IF(P16=0,"",IF(BN16=0,"",(BN16/P16)))</f>
        <v>0.4375</v>
      </c>
      <c r="BP16" s="121">
        <v>1</v>
      </c>
      <c r="BQ16" s="122">
        <f>IFERROR(BP16/BN16,"-")</f>
        <v>0.14285714285714</v>
      </c>
      <c r="BR16" s="123">
        <v>6000</v>
      </c>
      <c r="BS16" s="124">
        <f>IFERROR(BR16/BN16,"-")</f>
        <v>857.14285714286</v>
      </c>
      <c r="BT16" s="125"/>
      <c r="BU16" s="125">
        <v>1</v>
      </c>
      <c r="BV16" s="125"/>
      <c r="BW16" s="126">
        <v>5</v>
      </c>
      <c r="BX16" s="127">
        <f>IF(P16=0,"",IF(BW16=0,"",(BW16/P16)))</f>
        <v>0.3125</v>
      </c>
      <c r="BY16" s="128">
        <v>2</v>
      </c>
      <c r="BZ16" s="129">
        <f>IFERROR(BY16/BW16,"-")</f>
        <v>0.4</v>
      </c>
      <c r="CA16" s="130">
        <v>30000</v>
      </c>
      <c r="CB16" s="131">
        <f>IFERROR(CA16/BW16,"-")</f>
        <v>6000</v>
      </c>
      <c r="CC16" s="132">
        <v>1</v>
      </c>
      <c r="CD16" s="132">
        <v>1</v>
      </c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3</v>
      </c>
      <c r="CP16" s="141">
        <v>39000</v>
      </c>
      <c r="CQ16" s="141">
        <v>20000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/>
      <c r="E17" s="203"/>
      <c r="F17" s="203" t="s">
        <v>68</v>
      </c>
      <c r="G17" s="203"/>
      <c r="H17" s="90"/>
      <c r="I17" s="90"/>
      <c r="J17" s="188"/>
      <c r="K17" s="81">
        <v>0</v>
      </c>
      <c r="L17" s="81">
        <v>0</v>
      </c>
      <c r="M17" s="81">
        <v>44</v>
      </c>
      <c r="N17" s="91">
        <v>20</v>
      </c>
      <c r="O17" s="92">
        <v>0</v>
      </c>
      <c r="P17" s="93">
        <f>N17+O17</f>
        <v>20</v>
      </c>
      <c r="Q17" s="82">
        <f>IFERROR(P17/M17,"-")</f>
        <v>0.45454545454545</v>
      </c>
      <c r="R17" s="81">
        <v>2</v>
      </c>
      <c r="S17" s="81">
        <v>1</v>
      </c>
      <c r="T17" s="82">
        <f>IFERROR(S17/(O17+P17),"-")</f>
        <v>0.05</v>
      </c>
      <c r="U17" s="182"/>
      <c r="V17" s="84">
        <v>2</v>
      </c>
      <c r="W17" s="82">
        <f>IF(P17=0,"-",V17/P17)</f>
        <v>0.1</v>
      </c>
      <c r="X17" s="186">
        <v>144000</v>
      </c>
      <c r="Y17" s="187">
        <f>IFERROR(X17/P17,"-")</f>
        <v>7200</v>
      </c>
      <c r="Z17" s="187">
        <f>IFERROR(X17/V17,"-")</f>
        <v>72000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5</v>
      </c>
      <c r="BF17" s="113">
        <f>IF(P17=0,"",IF(BE17=0,"",(BE17/P17)))</f>
        <v>0.25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6</v>
      </c>
      <c r="BO17" s="120">
        <f>IF(P17=0,"",IF(BN17=0,"",(BN17/P17)))</f>
        <v>0.3</v>
      </c>
      <c r="BP17" s="121">
        <v>2</v>
      </c>
      <c r="BQ17" s="122">
        <f>IFERROR(BP17/BN17,"-")</f>
        <v>0.33333333333333</v>
      </c>
      <c r="BR17" s="123">
        <v>144000</v>
      </c>
      <c r="BS17" s="124">
        <f>IFERROR(BR17/BN17,"-")</f>
        <v>24000</v>
      </c>
      <c r="BT17" s="125"/>
      <c r="BU17" s="125"/>
      <c r="BV17" s="125">
        <v>2</v>
      </c>
      <c r="BW17" s="126">
        <v>7</v>
      </c>
      <c r="BX17" s="127">
        <f>IF(P17=0,"",IF(BW17=0,"",(BW17/P17)))</f>
        <v>0.35</v>
      </c>
      <c r="BY17" s="128">
        <v>2</v>
      </c>
      <c r="BZ17" s="129">
        <f>IFERROR(BY17/BW17,"-")</f>
        <v>0.28571428571429</v>
      </c>
      <c r="CA17" s="130">
        <v>15000</v>
      </c>
      <c r="CB17" s="131">
        <f>IFERROR(CA17/BW17,"-")</f>
        <v>2142.8571428571</v>
      </c>
      <c r="CC17" s="132"/>
      <c r="CD17" s="132">
        <v>1</v>
      </c>
      <c r="CE17" s="132">
        <v>1</v>
      </c>
      <c r="CF17" s="133">
        <v>1</v>
      </c>
      <c r="CG17" s="134">
        <f>IF(P17=0,"",IF(CF17=0,"",(CF17/P17)))</f>
        <v>0.05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2</v>
      </c>
      <c r="CP17" s="141">
        <v>144000</v>
      </c>
      <c r="CQ17" s="141">
        <v>88000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0.51111111111111</v>
      </c>
      <c r="B18" s="203" t="s">
        <v>95</v>
      </c>
      <c r="C18" s="203" t="s">
        <v>96</v>
      </c>
      <c r="D18" s="203" t="s">
        <v>62</v>
      </c>
      <c r="E18" s="203"/>
      <c r="F18" s="203" t="s">
        <v>63</v>
      </c>
      <c r="G18" s="203" t="s">
        <v>97</v>
      </c>
      <c r="H18" s="90" t="s">
        <v>65</v>
      </c>
      <c r="I18" s="90" t="s">
        <v>93</v>
      </c>
      <c r="J18" s="188">
        <v>45000</v>
      </c>
      <c r="K18" s="81">
        <v>0</v>
      </c>
      <c r="L18" s="81">
        <v>0</v>
      </c>
      <c r="M18" s="81">
        <v>26</v>
      </c>
      <c r="N18" s="91">
        <v>4</v>
      </c>
      <c r="O18" s="92">
        <v>0</v>
      </c>
      <c r="P18" s="93">
        <f>N18+O18</f>
        <v>4</v>
      </c>
      <c r="Q18" s="82">
        <f>IFERROR(P18/M18,"-")</f>
        <v>0.15384615384615</v>
      </c>
      <c r="R18" s="81">
        <v>0</v>
      </c>
      <c r="S18" s="81">
        <v>0</v>
      </c>
      <c r="T18" s="82">
        <f>IFERROR(S18/(O18+P18),"-")</f>
        <v>0</v>
      </c>
      <c r="U18" s="182">
        <f>IFERROR(J18/SUM(P18:P19),"-")</f>
        <v>3214.2857142857</v>
      </c>
      <c r="V18" s="84">
        <v>1</v>
      </c>
      <c r="W18" s="82">
        <f>IF(P18=0,"-",V18/P18)</f>
        <v>0.25</v>
      </c>
      <c r="X18" s="186">
        <v>23000</v>
      </c>
      <c r="Y18" s="187">
        <f>IFERROR(X18/P18,"-")</f>
        <v>5750</v>
      </c>
      <c r="Z18" s="187">
        <f>IFERROR(X18/V18,"-")</f>
        <v>23000</v>
      </c>
      <c r="AA18" s="188">
        <f>SUM(X18:X19)-SUM(J18:J19)</f>
        <v>-22000</v>
      </c>
      <c r="AB18" s="85">
        <f>SUM(X18:X19)/SUM(J18:J19)</f>
        <v>0.51111111111111</v>
      </c>
      <c r="AC18" s="79"/>
      <c r="AD18" s="94">
        <v>2</v>
      </c>
      <c r="AE18" s="95">
        <f>IF(P18=0,"",IF(AD18=0,"",(AD18/P18)))</f>
        <v>0.5</v>
      </c>
      <c r="AF18" s="94">
        <v>1</v>
      </c>
      <c r="AG18" s="96">
        <f>IFERROR(AF18/AD18,"-")</f>
        <v>0.5</v>
      </c>
      <c r="AH18" s="97">
        <v>23000</v>
      </c>
      <c r="AI18" s="98">
        <f>IFERROR(AH18/AD18,"-")</f>
        <v>11500</v>
      </c>
      <c r="AJ18" s="99"/>
      <c r="AK18" s="99"/>
      <c r="AL18" s="99">
        <v>1</v>
      </c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0.25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23000</v>
      </c>
      <c r="CQ18" s="141">
        <v>23000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/>
      <c r="E19" s="203"/>
      <c r="F19" s="203" t="s">
        <v>68</v>
      </c>
      <c r="G19" s="203"/>
      <c r="H19" s="90"/>
      <c r="I19" s="90"/>
      <c r="J19" s="188"/>
      <c r="K19" s="81">
        <v>0</v>
      </c>
      <c r="L19" s="81">
        <v>0</v>
      </c>
      <c r="M19" s="81">
        <v>10</v>
      </c>
      <c r="N19" s="91">
        <v>9</v>
      </c>
      <c r="O19" s="92">
        <v>1</v>
      </c>
      <c r="P19" s="93">
        <f>N19+O19</f>
        <v>10</v>
      </c>
      <c r="Q19" s="82">
        <f>IFERROR(P19/M19,"-")</f>
        <v>1</v>
      </c>
      <c r="R19" s="81">
        <v>1</v>
      </c>
      <c r="S19" s="81">
        <v>1</v>
      </c>
      <c r="T19" s="82">
        <f>IFERROR(S19/(O19+P19),"-")</f>
        <v>0.090909090909091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2</v>
      </c>
      <c r="AN19" s="101">
        <f>IF(P19=0,"",IF(AM19=0,"",(AM19/P19)))</f>
        <v>0.2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2</v>
      </c>
      <c r="AW19" s="107">
        <f>IF(P19=0,"",IF(AV19=0,"",(AV19/P19)))</f>
        <v>0.2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0.2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4</v>
      </c>
      <c r="BO19" s="120">
        <f>IF(P19=0,"",IF(BN19=0,"",(BN19/P19)))</f>
        <v>0.4</v>
      </c>
      <c r="BP19" s="121">
        <v>1</v>
      </c>
      <c r="BQ19" s="122">
        <f>IFERROR(BP19/BN19,"-")</f>
        <v>0.25</v>
      </c>
      <c r="BR19" s="123">
        <v>4000</v>
      </c>
      <c r="BS19" s="124">
        <f>IFERROR(BR19/BN19,"-")</f>
        <v>1000</v>
      </c>
      <c r="BT19" s="125"/>
      <c r="BU19" s="125">
        <v>1</v>
      </c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>
        <v>4000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</v>
      </c>
      <c r="B20" s="203" t="s">
        <v>99</v>
      </c>
      <c r="C20" s="203" t="s">
        <v>100</v>
      </c>
      <c r="D20" s="203" t="s">
        <v>62</v>
      </c>
      <c r="E20" s="203"/>
      <c r="F20" s="203" t="s">
        <v>63</v>
      </c>
      <c r="G20" s="203" t="s">
        <v>101</v>
      </c>
      <c r="H20" s="90" t="s">
        <v>65</v>
      </c>
      <c r="I20" s="90" t="s">
        <v>102</v>
      </c>
      <c r="J20" s="188">
        <v>45000</v>
      </c>
      <c r="K20" s="81">
        <v>0</v>
      </c>
      <c r="L20" s="81">
        <v>0</v>
      </c>
      <c r="M20" s="81">
        <v>7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>
        <f>IFERROR(J20/SUM(P20:P21),"-")</f>
        <v>15000</v>
      </c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>
        <f>SUM(X20:X21)-SUM(J20:J21)</f>
        <v>-45000</v>
      </c>
      <c r="AB20" s="85">
        <f>SUM(X20:X21)/SUM(J20:J21)</f>
        <v>0</v>
      </c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103</v>
      </c>
      <c r="C21" s="203"/>
      <c r="D21" s="203"/>
      <c r="E21" s="203"/>
      <c r="F21" s="203" t="s">
        <v>68</v>
      </c>
      <c r="G21" s="203"/>
      <c r="H21" s="90"/>
      <c r="I21" s="90"/>
      <c r="J21" s="188"/>
      <c r="K21" s="81">
        <v>0</v>
      </c>
      <c r="L21" s="81">
        <v>0</v>
      </c>
      <c r="M21" s="81">
        <v>1</v>
      </c>
      <c r="N21" s="91">
        <v>3</v>
      </c>
      <c r="O21" s="92">
        <v>0</v>
      </c>
      <c r="P21" s="93">
        <f>N21+O21</f>
        <v>3</v>
      </c>
      <c r="Q21" s="82">
        <f>IFERROR(P21/M21,"-")</f>
        <v>3</v>
      </c>
      <c r="R21" s="81">
        <v>0</v>
      </c>
      <c r="S21" s="81">
        <v>1</v>
      </c>
      <c r="T21" s="82">
        <f>IFERROR(S21/(O21+P21),"-")</f>
        <v>0.33333333333333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0.33333333333333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>
        <v>1</v>
      </c>
      <c r="CG21" s="134">
        <f>IF(P21=0,"",IF(CF21=0,"",(CF21/P21)))</f>
        <v>0.33333333333333</v>
      </c>
      <c r="CH21" s="135">
        <v>1</v>
      </c>
      <c r="CI21" s="136">
        <f>IFERROR(CH21/CF21,"-")</f>
        <v>1</v>
      </c>
      <c r="CJ21" s="137">
        <v>63000</v>
      </c>
      <c r="CK21" s="138">
        <f>IFERROR(CJ21/CF21,"-")</f>
        <v>63000</v>
      </c>
      <c r="CL21" s="139"/>
      <c r="CM21" s="139"/>
      <c r="CN21" s="139">
        <v>1</v>
      </c>
      <c r="CO21" s="140">
        <v>0</v>
      </c>
      <c r="CP21" s="141">
        <v>0</v>
      </c>
      <c r="CQ21" s="141">
        <v>63000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30"/>
      <c r="B22" s="87"/>
      <c r="C22" s="88"/>
      <c r="D22" s="88"/>
      <c r="E22" s="88"/>
      <c r="F22" s="89"/>
      <c r="G22" s="90"/>
      <c r="H22" s="90"/>
      <c r="I22" s="90"/>
      <c r="J22" s="192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59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30"/>
      <c r="B23" s="37"/>
      <c r="C23" s="21"/>
      <c r="D23" s="21"/>
      <c r="E23" s="21"/>
      <c r="F23" s="22"/>
      <c r="G23" s="36"/>
      <c r="H23" s="36"/>
      <c r="I23" s="75"/>
      <c r="J23" s="193"/>
      <c r="K23" s="34"/>
      <c r="L23" s="34"/>
      <c r="M23" s="31"/>
      <c r="N23" s="23"/>
      <c r="O23" s="23"/>
      <c r="P23" s="23"/>
      <c r="Q23" s="33"/>
      <c r="R23" s="32"/>
      <c r="S23" s="23"/>
      <c r="T23" s="32"/>
      <c r="U23" s="183"/>
      <c r="V23" s="25"/>
      <c r="W23" s="25"/>
      <c r="X23" s="189"/>
      <c r="Y23" s="189"/>
      <c r="Z23" s="189"/>
      <c r="AA23" s="189"/>
      <c r="AB23" s="33"/>
      <c r="AC23" s="61"/>
      <c r="AD23" s="63"/>
      <c r="AE23" s="64"/>
      <c r="AF23" s="63"/>
      <c r="AG23" s="67"/>
      <c r="AH23" s="68"/>
      <c r="AI23" s="69"/>
      <c r="AJ23" s="70"/>
      <c r="AK23" s="70"/>
      <c r="AL23" s="70"/>
      <c r="AM23" s="63"/>
      <c r="AN23" s="64"/>
      <c r="AO23" s="63"/>
      <c r="AP23" s="67"/>
      <c r="AQ23" s="68"/>
      <c r="AR23" s="69"/>
      <c r="AS23" s="70"/>
      <c r="AT23" s="70"/>
      <c r="AU23" s="70"/>
      <c r="AV23" s="63"/>
      <c r="AW23" s="64"/>
      <c r="AX23" s="63"/>
      <c r="AY23" s="67"/>
      <c r="AZ23" s="68"/>
      <c r="BA23" s="69"/>
      <c r="BB23" s="70"/>
      <c r="BC23" s="70"/>
      <c r="BD23" s="70"/>
      <c r="BE23" s="63"/>
      <c r="BF23" s="64"/>
      <c r="BG23" s="63"/>
      <c r="BH23" s="67"/>
      <c r="BI23" s="68"/>
      <c r="BJ23" s="69"/>
      <c r="BK23" s="70"/>
      <c r="BL23" s="70"/>
      <c r="BM23" s="70"/>
      <c r="BN23" s="65"/>
      <c r="BO23" s="66"/>
      <c r="BP23" s="63"/>
      <c r="BQ23" s="67"/>
      <c r="BR23" s="68"/>
      <c r="BS23" s="69"/>
      <c r="BT23" s="70"/>
      <c r="BU23" s="70"/>
      <c r="BV23" s="70"/>
      <c r="BW23" s="65"/>
      <c r="BX23" s="66"/>
      <c r="BY23" s="63"/>
      <c r="BZ23" s="67"/>
      <c r="CA23" s="68"/>
      <c r="CB23" s="69"/>
      <c r="CC23" s="70"/>
      <c r="CD23" s="70"/>
      <c r="CE23" s="70"/>
      <c r="CF23" s="65"/>
      <c r="CG23" s="66"/>
      <c r="CH23" s="63"/>
      <c r="CI23" s="67"/>
      <c r="CJ23" s="68"/>
      <c r="CK23" s="69"/>
      <c r="CL23" s="70"/>
      <c r="CM23" s="70"/>
      <c r="CN23" s="70"/>
      <c r="CO23" s="71"/>
      <c r="CP23" s="68"/>
      <c r="CQ23" s="68"/>
      <c r="CR23" s="68"/>
      <c r="CS23" s="72"/>
    </row>
    <row r="24" spans="1:98">
      <c r="A24" s="19">
        <f>AB24</f>
        <v>1.7264150943396</v>
      </c>
      <c r="B24" s="39"/>
      <c r="C24" s="39"/>
      <c r="D24" s="39"/>
      <c r="E24" s="39"/>
      <c r="F24" s="39"/>
      <c r="G24" s="40" t="s">
        <v>104</v>
      </c>
      <c r="H24" s="40"/>
      <c r="I24" s="40"/>
      <c r="J24" s="190">
        <f>SUM(J6:J23)</f>
        <v>530000</v>
      </c>
      <c r="K24" s="41">
        <f>SUM(K6:K23)</f>
        <v>0</v>
      </c>
      <c r="L24" s="41">
        <f>SUM(L6:L23)</f>
        <v>0</v>
      </c>
      <c r="M24" s="41">
        <f>SUM(M6:M23)</f>
        <v>656</v>
      </c>
      <c r="N24" s="41">
        <f>SUM(N6:N23)</f>
        <v>163</v>
      </c>
      <c r="O24" s="41">
        <f>SUM(O6:O23)</f>
        <v>2</v>
      </c>
      <c r="P24" s="41">
        <f>SUM(P6:P23)</f>
        <v>165</v>
      </c>
      <c r="Q24" s="42">
        <f>IFERROR(P24/M24,"-")</f>
        <v>0.2515243902439</v>
      </c>
      <c r="R24" s="78">
        <f>SUM(R6:R23)</f>
        <v>14</v>
      </c>
      <c r="S24" s="78">
        <f>SUM(S6:S23)</f>
        <v>34</v>
      </c>
      <c r="T24" s="42">
        <f>IFERROR(R24/P24,"-")</f>
        <v>0.084848484848485</v>
      </c>
      <c r="U24" s="184">
        <f>IFERROR(J24/P24,"-")</f>
        <v>3212.1212121212</v>
      </c>
      <c r="V24" s="44">
        <f>SUM(V6:V23)</f>
        <v>24</v>
      </c>
      <c r="W24" s="42">
        <f>IFERROR(V24/P24,"-")</f>
        <v>0.14545454545455</v>
      </c>
      <c r="X24" s="190">
        <f>SUM(X6:X23)</f>
        <v>915000</v>
      </c>
      <c r="Y24" s="190">
        <f>IFERROR(X24/P24,"-")</f>
        <v>5545.4545454545</v>
      </c>
      <c r="Z24" s="190">
        <f>IFERROR(X24/V24,"-")</f>
        <v>38125</v>
      </c>
      <c r="AA24" s="190">
        <f>X24-J24</f>
        <v>385000</v>
      </c>
      <c r="AB24" s="47">
        <f>X24/J24</f>
        <v>1.7264150943396</v>
      </c>
      <c r="AC24" s="60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