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<sst xmlns="http://schemas.openxmlformats.org/spreadsheetml/2006/main" uniqueCount="94">
  <si>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</si>
  <si>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</si>
  <si>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</si>
  <si>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</si>
  <si>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</si>
  <si>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</si>
  <si>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</si>
  <si>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</si>
  <si>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</si>
  <si>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</si>
  <si>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</si>
  <si>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</si>
  <si>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</si>
  <si>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</si>
  <si>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</si>
  <si>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</si>
  <si>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</si>
  <si>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</si>
  <si>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</si>
  <si>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</si>
  <si>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</si>
  <si>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</si>
  <si>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</si>
  <si>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</si>
  <si>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12月</t>
  </si>
  <si>
    <t>アイメール</t>
  </si>
  <si>
    <t>最終更新日</t>
  </si>
  <si>
    <t>03月31日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</si>
  <si>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</si>
  <si>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</si>
  <si>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</si>
  <si>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</si>
  <si>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</si>
  <si>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</si>
  <si>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</si>
  <si>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</si>
  <si>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</si>
  <si>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</si>
  <si>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</si>
  <si>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</si>
  <si>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</si>
  <si>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</si>
  <si>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</si>
  <si>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</si>
  <si>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</si>
  <si>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</si>
  <si>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</si>
  <si>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</si>
  <si>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</si>
  <si>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</si>
  <si>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</si>
  <si>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</si>
  <si>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</si>
  <si>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</si>
  <si>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</si>
  <si>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</si>
  <si>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</si>
  <si>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</si>
  <si>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</si>
  <si>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</si>
  <si>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sms_a967</t>
  </si>
  <si>
    <t>コアマガジン</t>
  </si>
  <si>
    <t>2P逆ナンインタビュー版_アイ</t>
  </si>
  <si>
    <t>i38</t>
  </si>
  <si>
    <t>実話BUNKA超タブー</t>
  </si>
  <si>
    <t>4C2P</t>
  </si>
  <si>
    <t>12月02日(月)</t>
  </si>
  <si>
    <t>smss2015</t>
  </si>
  <si>
    <t>空電</t>
  </si>
  <si>
    <t>sms_a969</t>
  </si>
  <si>
    <t>大洋図書</t>
  </si>
  <si>
    <t>1P記事_求む！中高年男性版_アイ</t>
  </si>
  <si>
    <t>ラヴァーズEX</t>
  </si>
  <si>
    <t>4C1P</t>
  </si>
  <si>
    <t>12月11日(水)</t>
  </si>
  <si>
    <t>smss2017</t>
  </si>
  <si>
    <t>sms_a968</t>
  </si>
  <si>
    <t>5Pエロ画像メイン</t>
  </si>
  <si>
    <t>実話BUNKAタブー</t>
  </si>
  <si>
    <t>1C5P</t>
  </si>
  <si>
    <t>12月16日(月)</t>
  </si>
  <si>
    <t>smss2016</t>
  </si>
  <si>
    <t>sms_a970</t>
  </si>
  <si>
    <t>2P_対談風原稿_アイ</t>
  </si>
  <si>
    <t>臨時増刊ラヴァーズ</t>
  </si>
  <si>
    <t>12月23日(月)</t>
  </si>
  <si>
    <t>smss2018</t>
  </si>
  <si>
    <t>sms_a971</t>
  </si>
  <si>
    <t>一水社</t>
  </si>
  <si>
    <t>50代からの男のゴラク</t>
  </si>
  <si>
    <t>表4　4C1P</t>
  </si>
  <si>
    <t>12月28日(土)</t>
  </si>
  <si>
    <t>smss2019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</si>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</sst>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10</v>
      </c>
      <c r="D6" s="195">
        <v>335000</v>
      </c>
      <c r="E6" s="81">
        <v>0</v>
      </c>
      <c r="F6" s="81">
        <v>0</v>
      </c>
      <c r="G6" s="81">
        <v>458</v>
      </c>
      <c r="H6" s="91">
        <v>124</v>
      </c>
      <c r="I6" s="92">
        <v>1</v>
      </c>
      <c r="J6" s="145">
        <f>H6+I6</f>
        <v>125</v>
      </c>
      <c r="K6" s="82">
        <f>IFERROR(J6/G6,"-")</f>
        <v>0.27292576419214</v>
      </c>
      <c r="L6" s="81">
        <v>10</v>
      </c>
      <c r="M6" s="81">
        <v>30</v>
      </c>
      <c r="N6" s="82">
        <f>IFERROR(L6/J6,"-")</f>
        <v>0.08</v>
      </c>
      <c r="O6" s="83">
        <f>IFERROR(D6/J6,"-")</f>
        <v>2680</v>
      </c>
      <c r="P6" s="84">
        <v>27</v>
      </c>
      <c r="Q6" s="82">
        <f>IFERROR(P6/J6,"-")</f>
        <v>0.216</v>
      </c>
      <c r="R6" s="200">
        <v>1187000</v>
      </c>
      <c r="S6" s="201">
        <f>IFERROR(R6/J6,"-")</f>
        <v>9496</v>
      </c>
      <c r="T6" s="201">
        <f>IFERROR(R6/P6,"-")</f>
        <v>43962.962962963</v>
      </c>
      <c r="U6" s="195">
        <f>IFERROR(R6-D6,"-")</f>
        <v>852000</v>
      </c>
      <c r="V6" s="85">
        <f>R6/D6</f>
        <v>3.5432835820896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335000</v>
      </c>
      <c r="E9" s="41">
        <f>SUM(E6:E7)</f>
        <v>0</v>
      </c>
      <c r="F9" s="41">
        <f>SUM(F6:F7)</f>
        <v>0</v>
      </c>
      <c r="G9" s="41">
        <f>SUM(G6:G7)</f>
        <v>458</v>
      </c>
      <c r="H9" s="41">
        <f>SUM(H6:H7)</f>
        <v>124</v>
      </c>
      <c r="I9" s="41">
        <f>SUM(I6:I7)</f>
        <v>1</v>
      </c>
      <c r="J9" s="41">
        <f>SUM(J6:J7)</f>
        <v>125</v>
      </c>
      <c r="K9" s="42">
        <f>IFERROR(J9/G9,"-")</f>
        <v>0.27292576419214</v>
      </c>
      <c r="L9" s="78">
        <f>SUM(L6:L7)</f>
        <v>10</v>
      </c>
      <c r="M9" s="78">
        <f>SUM(M6:M7)</f>
        <v>30</v>
      </c>
      <c r="N9" s="42">
        <f>IFERROR(L9/J9,"-")</f>
        <v>0.08</v>
      </c>
      <c r="O9" s="43">
        <f>IFERROR(D9/J9,"-")</f>
        <v>2680</v>
      </c>
      <c r="P9" s="44">
        <f>SUM(P6:P7)</f>
        <v>27</v>
      </c>
      <c r="Q9" s="42">
        <f>IFERROR(P9/J9,"-")</f>
        <v>0.216</v>
      </c>
      <c r="R9" s="45">
        <f>SUM(R6:R7)</f>
        <v>1187000</v>
      </c>
      <c r="S9" s="45">
        <f>IFERROR(R9/J9,"-")</f>
        <v>9496</v>
      </c>
      <c r="T9" s="45">
        <f>IFERROR(R9/P9,"-")</f>
        <v>43962.962962963</v>
      </c>
      <c r="U9" s="46">
        <f>SUM(U6:U7)</f>
        <v>852000</v>
      </c>
      <c r="V9" s="47">
        <f>IFERROR(R9/D9,"-")</f>
        <v>3.5432835820896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2.6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55000</v>
      </c>
      <c r="K6" s="81">
        <v>0</v>
      </c>
      <c r="L6" s="81">
        <v>0</v>
      </c>
      <c r="M6" s="81">
        <v>33</v>
      </c>
      <c r="N6" s="91">
        <v>6</v>
      </c>
      <c r="O6" s="92">
        <v>0</v>
      </c>
      <c r="P6" s="93">
        <f>N6+O6</f>
        <v>6</v>
      </c>
      <c r="Q6" s="82">
        <f>IFERROR(P6/M6,"-")</f>
        <v>0.18181818181818</v>
      </c>
      <c r="R6" s="81">
        <v>0</v>
      </c>
      <c r="S6" s="81">
        <v>3</v>
      </c>
      <c r="T6" s="82">
        <f>IFERROR(S6/(O6+P6),"-")</f>
        <v>0.5</v>
      </c>
      <c r="U6" s="182">
        <f>IFERROR(J6/SUM(P6:P7),"-")</f>
        <v>3928.5714285714</v>
      </c>
      <c r="V6" s="84">
        <v>2</v>
      </c>
      <c r="W6" s="82">
        <f>IF(P6=0,"-",V6/P6)</f>
        <v>0.33333333333333</v>
      </c>
      <c r="X6" s="186">
        <v>80000</v>
      </c>
      <c r="Y6" s="187">
        <f>IFERROR(X6/P6,"-")</f>
        <v>13333.333333333</v>
      </c>
      <c r="Z6" s="187">
        <f>IFERROR(X6/V6,"-")</f>
        <v>40000</v>
      </c>
      <c r="AA6" s="188">
        <f>SUM(X6:X7)-SUM(J6:J7)</f>
        <v>88000</v>
      </c>
      <c r="AB6" s="85">
        <f>SUM(X6:X7)/SUM(J6:J7)</f>
        <v>2.6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0.5</v>
      </c>
      <c r="BP6" s="121">
        <v>2</v>
      </c>
      <c r="BQ6" s="122">
        <f>IFERROR(BP6/BN6,"-")</f>
        <v>0.66666666666667</v>
      </c>
      <c r="BR6" s="123">
        <v>80000</v>
      </c>
      <c r="BS6" s="124">
        <f>IFERROR(BR6/BN6,"-")</f>
        <v>26666.666666667</v>
      </c>
      <c r="BT6" s="125"/>
      <c r="BU6" s="125"/>
      <c r="BV6" s="125">
        <v>2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80000</v>
      </c>
      <c r="CQ6" s="141">
        <v>69000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0</v>
      </c>
      <c r="L7" s="81">
        <v>0</v>
      </c>
      <c r="M7" s="81">
        <v>16</v>
      </c>
      <c r="N7" s="91">
        <v>8</v>
      </c>
      <c r="O7" s="92">
        <v>0</v>
      </c>
      <c r="P7" s="93">
        <f>N7+O7</f>
        <v>8</v>
      </c>
      <c r="Q7" s="82">
        <f>IFERROR(P7/M7,"-")</f>
        <v>0.5</v>
      </c>
      <c r="R7" s="81">
        <v>1</v>
      </c>
      <c r="S7" s="81">
        <v>1</v>
      </c>
      <c r="T7" s="82">
        <f>IFERROR(S7/(O7+P7),"-")</f>
        <v>0.125</v>
      </c>
      <c r="U7" s="182"/>
      <c r="V7" s="84">
        <v>2</v>
      </c>
      <c r="W7" s="82">
        <f>IF(P7=0,"-",V7/P7)</f>
        <v>0.25</v>
      </c>
      <c r="X7" s="186">
        <v>63000</v>
      </c>
      <c r="Y7" s="187">
        <f>IFERROR(X7/P7,"-")</f>
        <v>7875</v>
      </c>
      <c r="Z7" s="187">
        <f>IFERROR(X7/V7,"-")</f>
        <v>31500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0.375</v>
      </c>
      <c r="BG7" s="112">
        <v>1</v>
      </c>
      <c r="BH7" s="114">
        <f>IFERROR(BG7/BE7,"-")</f>
        <v>0.33333333333333</v>
      </c>
      <c r="BI7" s="115">
        <v>28000</v>
      </c>
      <c r="BJ7" s="116">
        <f>IFERROR(BI7/BE7,"-")</f>
        <v>9333.3333333333</v>
      </c>
      <c r="BK7" s="117"/>
      <c r="BL7" s="117"/>
      <c r="BM7" s="117">
        <v>1</v>
      </c>
      <c r="BN7" s="119">
        <v>1</v>
      </c>
      <c r="BO7" s="120">
        <f>IF(P7=0,"",IF(BN7=0,"",(BN7/P7)))</f>
        <v>0.125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0.375</v>
      </c>
      <c r="BY7" s="128">
        <v>1</v>
      </c>
      <c r="BZ7" s="129">
        <f>IFERROR(BY7/BW7,"-")</f>
        <v>0.33333333333333</v>
      </c>
      <c r="CA7" s="130">
        <v>35000</v>
      </c>
      <c r="CB7" s="131">
        <f>IFERROR(CA7/BW7,"-")</f>
        <v>11666.666666667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63000</v>
      </c>
      <c r="CQ7" s="141">
        <v>35000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8.7111111111111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45000</v>
      </c>
      <c r="K8" s="81">
        <v>0</v>
      </c>
      <c r="L8" s="81">
        <v>0</v>
      </c>
      <c r="M8" s="81">
        <v>94</v>
      </c>
      <c r="N8" s="91">
        <v>19</v>
      </c>
      <c r="O8" s="92">
        <v>0</v>
      </c>
      <c r="P8" s="93">
        <f>N8+O8</f>
        <v>19</v>
      </c>
      <c r="Q8" s="82">
        <f>IFERROR(P8/M8,"-")</f>
        <v>0.20212765957447</v>
      </c>
      <c r="R8" s="81">
        <v>0</v>
      </c>
      <c r="S8" s="81">
        <v>7</v>
      </c>
      <c r="T8" s="82">
        <f>IFERROR(S8/(O8+P8),"-")</f>
        <v>0.36842105263158</v>
      </c>
      <c r="U8" s="182">
        <f>IFERROR(J8/SUM(P8:P9),"-")</f>
        <v>1323.5294117647</v>
      </c>
      <c r="V8" s="84">
        <v>4</v>
      </c>
      <c r="W8" s="82">
        <f>IF(P8=0,"-",V8/P8)</f>
        <v>0.21052631578947</v>
      </c>
      <c r="X8" s="186">
        <v>59000</v>
      </c>
      <c r="Y8" s="187">
        <f>IFERROR(X8/P8,"-")</f>
        <v>3105.2631578947</v>
      </c>
      <c r="Z8" s="187">
        <f>IFERROR(X8/V8,"-")</f>
        <v>14750</v>
      </c>
      <c r="AA8" s="188">
        <f>SUM(X8:X9)-SUM(J8:J9)</f>
        <v>347000</v>
      </c>
      <c r="AB8" s="85">
        <f>SUM(X8:X9)/SUM(J8:J9)</f>
        <v>8.7111111111111</v>
      </c>
      <c r="AC8" s="79"/>
      <c r="AD8" s="94">
        <v>1</v>
      </c>
      <c r="AE8" s="95">
        <f>IF(P8=0,"",IF(AD8=0,"",(AD8/P8)))</f>
        <v>0.052631578947368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</v>
      </c>
      <c r="AN8" s="101">
        <f>IF(P8=0,"",IF(AM8=0,"",(AM8/P8)))</f>
        <v>0.052631578947368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0.052631578947368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6</v>
      </c>
      <c r="BF8" s="113">
        <f>IF(P8=0,"",IF(BE8=0,"",(BE8/P8)))</f>
        <v>0.31578947368421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8</v>
      </c>
      <c r="BO8" s="120">
        <f>IF(P8=0,"",IF(BN8=0,"",(BN8/P8)))</f>
        <v>0.42105263157895</v>
      </c>
      <c r="BP8" s="121">
        <v>4</v>
      </c>
      <c r="BQ8" s="122">
        <f>IFERROR(BP8/BN8,"-")</f>
        <v>0.5</v>
      </c>
      <c r="BR8" s="123">
        <v>59000</v>
      </c>
      <c r="BS8" s="124">
        <f>IFERROR(BR8/BN8,"-")</f>
        <v>7375</v>
      </c>
      <c r="BT8" s="125">
        <v>1</v>
      </c>
      <c r="BU8" s="125">
        <v>1</v>
      </c>
      <c r="BV8" s="125">
        <v>2</v>
      </c>
      <c r="BW8" s="126">
        <v>2</v>
      </c>
      <c r="BX8" s="127">
        <f>IF(P8=0,"",IF(BW8=0,"",(BW8/P8)))</f>
        <v>0.10526315789474</v>
      </c>
      <c r="BY8" s="128">
        <v>1</v>
      </c>
      <c r="BZ8" s="129">
        <f>IFERROR(BY8/BW8,"-")</f>
        <v>0.5</v>
      </c>
      <c r="CA8" s="130">
        <v>79000</v>
      </c>
      <c r="CB8" s="131">
        <f>IFERROR(CA8/BW8,"-")</f>
        <v>39500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4</v>
      </c>
      <c r="CP8" s="141">
        <v>59000</v>
      </c>
      <c r="CQ8" s="141">
        <v>79000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0</v>
      </c>
      <c r="L9" s="81">
        <v>0</v>
      </c>
      <c r="M9" s="81">
        <v>32</v>
      </c>
      <c r="N9" s="91">
        <v>14</v>
      </c>
      <c r="O9" s="92">
        <v>1</v>
      </c>
      <c r="P9" s="93">
        <f>N9+O9</f>
        <v>15</v>
      </c>
      <c r="Q9" s="82">
        <f>IFERROR(P9/M9,"-")</f>
        <v>0.46875</v>
      </c>
      <c r="R9" s="81">
        <v>0</v>
      </c>
      <c r="S9" s="81">
        <v>2</v>
      </c>
      <c r="T9" s="82">
        <f>IFERROR(S9/(O9+P9),"-")</f>
        <v>0.125</v>
      </c>
      <c r="U9" s="182"/>
      <c r="V9" s="84">
        <v>2</v>
      </c>
      <c r="W9" s="82">
        <f>IF(P9=0,"-",V9/P9)</f>
        <v>0.13333333333333</v>
      </c>
      <c r="X9" s="186">
        <v>333000</v>
      </c>
      <c r="Y9" s="187">
        <f>IFERROR(X9/P9,"-")</f>
        <v>22200</v>
      </c>
      <c r="Z9" s="187">
        <f>IFERROR(X9/V9,"-")</f>
        <v>166500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2</v>
      </c>
      <c r="AW9" s="107">
        <f>IF(P9=0,"",IF(AV9=0,"",(AV9/P9)))</f>
        <v>0.13333333333333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0.26666666666667</v>
      </c>
      <c r="BP9" s="121">
        <v>1</v>
      </c>
      <c r="BQ9" s="122">
        <f>IFERROR(BP9/BN9,"-")</f>
        <v>0.25</v>
      </c>
      <c r="BR9" s="123">
        <v>5000</v>
      </c>
      <c r="BS9" s="124">
        <f>IFERROR(BR9/BN9,"-")</f>
        <v>1250</v>
      </c>
      <c r="BT9" s="125">
        <v>1</v>
      </c>
      <c r="BU9" s="125"/>
      <c r="BV9" s="125"/>
      <c r="BW9" s="126">
        <v>5</v>
      </c>
      <c r="BX9" s="127">
        <f>IF(P9=0,"",IF(BW9=0,"",(BW9/P9)))</f>
        <v>0.33333333333333</v>
      </c>
      <c r="BY9" s="128">
        <v>2</v>
      </c>
      <c r="BZ9" s="129">
        <f>IFERROR(BY9/BW9,"-")</f>
        <v>0.4</v>
      </c>
      <c r="CA9" s="130">
        <v>460000</v>
      </c>
      <c r="CB9" s="131">
        <f>IFERROR(CA9/BW9,"-")</f>
        <v>92000</v>
      </c>
      <c r="CC9" s="132"/>
      <c r="CD9" s="132"/>
      <c r="CE9" s="132">
        <v>2</v>
      </c>
      <c r="CF9" s="133">
        <v>1</v>
      </c>
      <c r="CG9" s="134">
        <f>IF(P9=0,"",IF(CF9=0,"",(CF9/P9)))</f>
        <v>0.066666666666667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333000</v>
      </c>
      <c r="CQ9" s="141">
        <v>325000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0.046153846153846</v>
      </c>
      <c r="B10" s="203" t="s">
        <v>76</v>
      </c>
      <c r="C10" s="203" t="s">
        <v>61</v>
      </c>
      <c r="D10" s="203" t="s">
        <v>77</v>
      </c>
      <c r="E10" s="203"/>
      <c r="F10" s="203" t="s">
        <v>63</v>
      </c>
      <c r="G10" s="203" t="s">
        <v>78</v>
      </c>
      <c r="H10" s="90" t="s">
        <v>79</v>
      </c>
      <c r="I10" s="90" t="s">
        <v>80</v>
      </c>
      <c r="J10" s="188">
        <v>65000</v>
      </c>
      <c r="K10" s="81">
        <v>0</v>
      </c>
      <c r="L10" s="81">
        <v>0</v>
      </c>
      <c r="M10" s="81">
        <v>28</v>
      </c>
      <c r="N10" s="91">
        <v>4</v>
      </c>
      <c r="O10" s="92">
        <v>0</v>
      </c>
      <c r="P10" s="93">
        <f>N10+O10</f>
        <v>4</v>
      </c>
      <c r="Q10" s="82">
        <f>IFERROR(P10/M10,"-")</f>
        <v>0.14285714285714</v>
      </c>
      <c r="R10" s="81">
        <v>0</v>
      </c>
      <c r="S10" s="81">
        <v>2</v>
      </c>
      <c r="T10" s="82">
        <f>IFERROR(S10/(O10+P10),"-")</f>
        <v>0.5</v>
      </c>
      <c r="U10" s="182">
        <f>IFERROR(J10/SUM(P10:P11),"-")</f>
        <v>9285.7142857143</v>
      </c>
      <c r="V10" s="84">
        <v>0</v>
      </c>
      <c r="W10" s="82">
        <f>IF(P10=0,"-",V10/P10)</f>
        <v>0</v>
      </c>
      <c r="X10" s="186">
        <v>3000</v>
      </c>
      <c r="Y10" s="187">
        <f>IFERROR(X10/P10,"-")</f>
        <v>750</v>
      </c>
      <c r="Z10" s="187" t="str">
        <f>IFERROR(X10/V10,"-")</f>
        <v>-</v>
      </c>
      <c r="AA10" s="188">
        <f>SUM(X10:X11)-SUM(J10:J11)</f>
        <v>-62000</v>
      </c>
      <c r="AB10" s="85">
        <f>SUM(X10:X11)/SUM(J10:J11)</f>
        <v>0.046153846153846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0.25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0.25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2</v>
      </c>
      <c r="BO10" s="120">
        <f>IF(P10=0,"",IF(BN10=0,"",(BN10/P10)))</f>
        <v>0.5</v>
      </c>
      <c r="BP10" s="121">
        <v>1</v>
      </c>
      <c r="BQ10" s="122">
        <f>IFERROR(BP10/BN10,"-")</f>
        <v>0.5</v>
      </c>
      <c r="BR10" s="123">
        <v>16000</v>
      </c>
      <c r="BS10" s="124">
        <f>IFERROR(BR10/BN10,"-")</f>
        <v>8000</v>
      </c>
      <c r="BT10" s="125"/>
      <c r="BU10" s="125"/>
      <c r="BV10" s="125">
        <v>1</v>
      </c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3000</v>
      </c>
      <c r="CQ10" s="141">
        <v>16000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0</v>
      </c>
      <c r="L11" s="81">
        <v>0</v>
      </c>
      <c r="M11" s="81">
        <v>20</v>
      </c>
      <c r="N11" s="91">
        <v>3</v>
      </c>
      <c r="O11" s="92">
        <v>0</v>
      </c>
      <c r="P11" s="93">
        <f>N11+O11</f>
        <v>3</v>
      </c>
      <c r="Q11" s="82">
        <f>IFERROR(P11/M11,"-")</f>
        <v>0.15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0.33333333333333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0.66666666666667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6.2</v>
      </c>
      <c r="B12" s="203" t="s">
        <v>82</v>
      </c>
      <c r="C12" s="203" t="s">
        <v>70</v>
      </c>
      <c r="D12" s="203" t="s">
        <v>83</v>
      </c>
      <c r="E12" s="203"/>
      <c r="F12" s="203" t="s">
        <v>63</v>
      </c>
      <c r="G12" s="203" t="s">
        <v>84</v>
      </c>
      <c r="H12" s="90" t="s">
        <v>65</v>
      </c>
      <c r="I12" s="90" t="s">
        <v>85</v>
      </c>
      <c r="J12" s="188">
        <v>75000</v>
      </c>
      <c r="K12" s="81">
        <v>0</v>
      </c>
      <c r="L12" s="81">
        <v>0</v>
      </c>
      <c r="M12" s="81">
        <v>65</v>
      </c>
      <c r="N12" s="91">
        <v>15</v>
      </c>
      <c r="O12" s="92">
        <v>0</v>
      </c>
      <c r="P12" s="93">
        <f>N12+O12</f>
        <v>15</v>
      </c>
      <c r="Q12" s="82">
        <f>IFERROR(P12/M12,"-")</f>
        <v>0.23076923076923</v>
      </c>
      <c r="R12" s="81">
        <v>3</v>
      </c>
      <c r="S12" s="81">
        <v>3</v>
      </c>
      <c r="T12" s="82">
        <f>IFERROR(S12/(O12+P12),"-")</f>
        <v>0.2</v>
      </c>
      <c r="U12" s="182">
        <f>IFERROR(J12/SUM(P12:P13),"-")</f>
        <v>2272.7272727273</v>
      </c>
      <c r="V12" s="84">
        <v>5</v>
      </c>
      <c r="W12" s="82">
        <f>IF(P12=0,"-",V12/P12)</f>
        <v>0.33333333333333</v>
      </c>
      <c r="X12" s="186">
        <v>51000</v>
      </c>
      <c r="Y12" s="187">
        <f>IFERROR(X12/P12,"-")</f>
        <v>3400</v>
      </c>
      <c r="Z12" s="187">
        <f>IFERROR(X12/V12,"-")</f>
        <v>10200</v>
      </c>
      <c r="AA12" s="188">
        <f>SUM(X12:X13)-SUM(J12:J13)</f>
        <v>390000</v>
      </c>
      <c r="AB12" s="85">
        <f>SUM(X12:X13)/SUM(J12:J13)</f>
        <v>6.2</v>
      </c>
      <c r="AC12" s="79"/>
      <c r="AD12" s="94">
        <v>2</v>
      </c>
      <c r="AE12" s="95">
        <f>IF(P12=0,"",IF(AD12=0,"",(AD12/P12)))</f>
        <v>0.13333333333333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2</v>
      </c>
      <c r="AN12" s="101">
        <f>IF(P12=0,"",IF(AM12=0,"",(AM12/P12)))</f>
        <v>0.13333333333333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2</v>
      </c>
      <c r="AW12" s="107">
        <f>IF(P12=0,"",IF(AV12=0,"",(AV12/P12)))</f>
        <v>0.13333333333333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4</v>
      </c>
      <c r="BF12" s="113">
        <f>IF(P12=0,"",IF(BE12=0,"",(BE12/P12)))</f>
        <v>0.26666666666667</v>
      </c>
      <c r="BG12" s="112">
        <v>1</v>
      </c>
      <c r="BH12" s="114">
        <f>IFERROR(BG12/BE12,"-")</f>
        <v>0.25</v>
      </c>
      <c r="BI12" s="115">
        <v>5000</v>
      </c>
      <c r="BJ12" s="116">
        <f>IFERROR(BI12/BE12,"-")</f>
        <v>1250</v>
      </c>
      <c r="BK12" s="117">
        <v>1</v>
      </c>
      <c r="BL12" s="117"/>
      <c r="BM12" s="117"/>
      <c r="BN12" s="119">
        <v>2</v>
      </c>
      <c r="BO12" s="120">
        <f>IF(P12=0,"",IF(BN12=0,"",(BN12/P12)))</f>
        <v>0.13333333333333</v>
      </c>
      <c r="BP12" s="121">
        <v>2</v>
      </c>
      <c r="BQ12" s="122">
        <f>IFERROR(BP12/BN12,"-")</f>
        <v>1</v>
      </c>
      <c r="BR12" s="123">
        <v>17000</v>
      </c>
      <c r="BS12" s="124">
        <f>IFERROR(BR12/BN12,"-")</f>
        <v>8500</v>
      </c>
      <c r="BT12" s="125">
        <v>1</v>
      </c>
      <c r="BU12" s="125"/>
      <c r="BV12" s="125">
        <v>1</v>
      </c>
      <c r="BW12" s="126">
        <v>3</v>
      </c>
      <c r="BX12" s="127">
        <f>IF(P12=0,"",IF(BW12=0,"",(BW12/P12)))</f>
        <v>0.2</v>
      </c>
      <c r="BY12" s="128">
        <v>2</v>
      </c>
      <c r="BZ12" s="129">
        <f>IFERROR(BY12/BW12,"-")</f>
        <v>0.66666666666667</v>
      </c>
      <c r="CA12" s="130">
        <v>29000</v>
      </c>
      <c r="CB12" s="131">
        <f>IFERROR(CA12/BW12,"-")</f>
        <v>9666.6666666667</v>
      </c>
      <c r="CC12" s="132"/>
      <c r="CD12" s="132">
        <v>1</v>
      </c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5</v>
      </c>
      <c r="CP12" s="141">
        <v>51000</v>
      </c>
      <c r="CQ12" s="141">
        <v>25000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0</v>
      </c>
      <c r="L13" s="81">
        <v>0</v>
      </c>
      <c r="M13" s="81">
        <v>38</v>
      </c>
      <c r="N13" s="91">
        <v>18</v>
      </c>
      <c r="O13" s="92">
        <v>0</v>
      </c>
      <c r="P13" s="93">
        <f>N13+O13</f>
        <v>18</v>
      </c>
      <c r="Q13" s="82">
        <f>IFERROR(P13/M13,"-")</f>
        <v>0.47368421052632</v>
      </c>
      <c r="R13" s="81">
        <v>3</v>
      </c>
      <c r="S13" s="81">
        <v>3</v>
      </c>
      <c r="T13" s="82">
        <f>IFERROR(S13/(O13+P13),"-")</f>
        <v>0.16666666666667</v>
      </c>
      <c r="U13" s="182"/>
      <c r="V13" s="84">
        <v>4</v>
      </c>
      <c r="W13" s="82">
        <f>IF(P13=0,"-",V13/P13)</f>
        <v>0.22222222222222</v>
      </c>
      <c r="X13" s="186">
        <v>414000</v>
      </c>
      <c r="Y13" s="187">
        <f>IFERROR(X13/P13,"-")</f>
        <v>23000</v>
      </c>
      <c r="Z13" s="187">
        <f>IFERROR(X13/V13,"-")</f>
        <v>103500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8</v>
      </c>
      <c r="BF13" s="113">
        <f>IF(P13=0,"",IF(BE13=0,"",(BE13/P13)))</f>
        <v>0.44444444444444</v>
      </c>
      <c r="BG13" s="112">
        <v>3</v>
      </c>
      <c r="BH13" s="114">
        <f>IFERROR(BG13/BE13,"-")</f>
        <v>0.375</v>
      </c>
      <c r="BI13" s="115">
        <v>95000</v>
      </c>
      <c r="BJ13" s="116">
        <f>IFERROR(BI13/BE13,"-")</f>
        <v>11875</v>
      </c>
      <c r="BK13" s="117"/>
      <c r="BL13" s="117"/>
      <c r="BM13" s="117">
        <v>3</v>
      </c>
      <c r="BN13" s="119">
        <v>2</v>
      </c>
      <c r="BO13" s="120">
        <f>IF(P13=0,"",IF(BN13=0,"",(BN13/P13)))</f>
        <v>0.11111111111111</v>
      </c>
      <c r="BP13" s="121">
        <v>1</v>
      </c>
      <c r="BQ13" s="122">
        <f>IFERROR(BP13/BN13,"-")</f>
        <v>0.5</v>
      </c>
      <c r="BR13" s="123">
        <v>5000</v>
      </c>
      <c r="BS13" s="124">
        <f>IFERROR(BR13/BN13,"-")</f>
        <v>2500</v>
      </c>
      <c r="BT13" s="125">
        <v>1</v>
      </c>
      <c r="BU13" s="125"/>
      <c r="BV13" s="125"/>
      <c r="BW13" s="126">
        <v>8</v>
      </c>
      <c r="BX13" s="127">
        <f>IF(P13=0,"",IF(BW13=0,"",(BW13/P13)))</f>
        <v>0.44444444444444</v>
      </c>
      <c r="BY13" s="128">
        <v>4</v>
      </c>
      <c r="BZ13" s="129">
        <f>IFERROR(BY13/BW13,"-")</f>
        <v>0.5</v>
      </c>
      <c r="CA13" s="130">
        <v>551000</v>
      </c>
      <c r="CB13" s="131">
        <f>IFERROR(CA13/BW13,"-")</f>
        <v>68875</v>
      </c>
      <c r="CC13" s="132">
        <v>2</v>
      </c>
      <c r="CD13" s="132"/>
      <c r="CE13" s="132">
        <v>2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4</v>
      </c>
      <c r="CP13" s="141">
        <v>414000</v>
      </c>
      <c r="CQ13" s="141">
        <v>514000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1.9368421052632</v>
      </c>
      <c r="B14" s="203" t="s">
        <v>87</v>
      </c>
      <c r="C14" s="203" t="s">
        <v>88</v>
      </c>
      <c r="D14" s="203" t="s">
        <v>71</v>
      </c>
      <c r="E14" s="203"/>
      <c r="F14" s="203" t="s">
        <v>63</v>
      </c>
      <c r="G14" s="203" t="s">
        <v>89</v>
      </c>
      <c r="H14" s="90" t="s">
        <v>90</v>
      </c>
      <c r="I14" s="204" t="s">
        <v>91</v>
      </c>
      <c r="J14" s="188">
        <v>95000</v>
      </c>
      <c r="K14" s="81">
        <v>0</v>
      </c>
      <c r="L14" s="81">
        <v>0</v>
      </c>
      <c r="M14" s="81">
        <v>93</v>
      </c>
      <c r="N14" s="91">
        <v>13</v>
      </c>
      <c r="O14" s="92">
        <v>0</v>
      </c>
      <c r="P14" s="93">
        <f>N14+O14</f>
        <v>13</v>
      </c>
      <c r="Q14" s="82">
        <f>IFERROR(P14/M14,"-")</f>
        <v>0.13978494623656</v>
      </c>
      <c r="R14" s="81">
        <v>0</v>
      </c>
      <c r="S14" s="81">
        <v>7</v>
      </c>
      <c r="T14" s="82">
        <f>IFERROR(S14/(O14+P14),"-")</f>
        <v>0.53846153846154</v>
      </c>
      <c r="U14" s="182">
        <f>IFERROR(J14/SUM(P14:P15),"-")</f>
        <v>2567.5675675676</v>
      </c>
      <c r="V14" s="84">
        <v>3</v>
      </c>
      <c r="W14" s="82">
        <f>IF(P14=0,"-",V14/P14)</f>
        <v>0.23076923076923</v>
      </c>
      <c r="X14" s="186">
        <v>28000</v>
      </c>
      <c r="Y14" s="187">
        <f>IFERROR(X14/P14,"-")</f>
        <v>2153.8461538462</v>
      </c>
      <c r="Z14" s="187">
        <f>IFERROR(X14/V14,"-")</f>
        <v>9333.3333333333</v>
      </c>
      <c r="AA14" s="188">
        <f>SUM(X14:X15)-SUM(J14:J15)</f>
        <v>89000</v>
      </c>
      <c r="AB14" s="85">
        <f>SUM(X14:X15)/SUM(J14:J15)</f>
        <v>1.9368421052632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0.076923076923077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1</v>
      </c>
      <c r="AW14" s="107">
        <f>IF(P14=0,"",IF(AV14=0,"",(AV14/P14)))</f>
        <v>0.076923076923077</v>
      </c>
      <c r="AX14" s="106">
        <v>1</v>
      </c>
      <c r="AY14" s="108">
        <f>IFERROR(AX14/AV14,"-")</f>
        <v>1</v>
      </c>
      <c r="AZ14" s="109">
        <v>15000</v>
      </c>
      <c r="BA14" s="110">
        <f>IFERROR(AZ14/AV14,"-")</f>
        <v>15000</v>
      </c>
      <c r="BB14" s="111"/>
      <c r="BC14" s="111"/>
      <c r="BD14" s="111">
        <v>1</v>
      </c>
      <c r="BE14" s="112">
        <v>4</v>
      </c>
      <c r="BF14" s="113">
        <f>IF(P14=0,"",IF(BE14=0,"",(BE14/P14)))</f>
        <v>0.30769230769231</v>
      </c>
      <c r="BG14" s="112">
        <v>2</v>
      </c>
      <c r="BH14" s="114">
        <f>IFERROR(BG14/BE14,"-")</f>
        <v>0.5</v>
      </c>
      <c r="BI14" s="115">
        <v>230000</v>
      </c>
      <c r="BJ14" s="116">
        <f>IFERROR(BI14/BE14,"-")</f>
        <v>57500</v>
      </c>
      <c r="BK14" s="117">
        <v>1</v>
      </c>
      <c r="BL14" s="117"/>
      <c r="BM14" s="117">
        <v>1</v>
      </c>
      <c r="BN14" s="119">
        <v>6</v>
      </c>
      <c r="BO14" s="120">
        <f>IF(P14=0,"",IF(BN14=0,"",(BN14/P14)))</f>
        <v>0.46153846153846</v>
      </c>
      <c r="BP14" s="121">
        <v>1</v>
      </c>
      <c r="BQ14" s="122">
        <f>IFERROR(BP14/BN14,"-")</f>
        <v>0.16666666666667</v>
      </c>
      <c r="BR14" s="123">
        <v>10000</v>
      </c>
      <c r="BS14" s="124">
        <f>IFERROR(BR14/BN14,"-")</f>
        <v>1666.6666666667</v>
      </c>
      <c r="BT14" s="125"/>
      <c r="BU14" s="125">
        <v>1</v>
      </c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>
        <v>1</v>
      </c>
      <c r="CG14" s="134">
        <f>IF(P14=0,"",IF(CF14=0,"",(CF14/P14)))</f>
        <v>0.076923076923077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3</v>
      </c>
      <c r="CP14" s="141">
        <v>28000</v>
      </c>
      <c r="CQ14" s="141">
        <v>227000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92</v>
      </c>
      <c r="C15" s="203"/>
      <c r="D15" s="203"/>
      <c r="E15" s="203"/>
      <c r="F15" s="203" t="s">
        <v>68</v>
      </c>
      <c r="G15" s="203"/>
      <c r="H15" s="90"/>
      <c r="I15" s="90"/>
      <c r="J15" s="188"/>
      <c r="K15" s="81">
        <v>0</v>
      </c>
      <c r="L15" s="81">
        <v>0</v>
      </c>
      <c r="M15" s="81">
        <v>39</v>
      </c>
      <c r="N15" s="91">
        <v>24</v>
      </c>
      <c r="O15" s="92">
        <v>0</v>
      </c>
      <c r="P15" s="93">
        <f>N15+O15</f>
        <v>24</v>
      </c>
      <c r="Q15" s="82">
        <f>IFERROR(P15/M15,"-")</f>
        <v>0.61538461538462</v>
      </c>
      <c r="R15" s="81">
        <v>3</v>
      </c>
      <c r="S15" s="81">
        <v>2</v>
      </c>
      <c r="T15" s="82">
        <f>IFERROR(S15/(O15+P15),"-")</f>
        <v>0.083333333333333</v>
      </c>
      <c r="U15" s="182"/>
      <c r="V15" s="84">
        <v>5</v>
      </c>
      <c r="W15" s="82">
        <f>IF(P15=0,"-",V15/P15)</f>
        <v>0.20833333333333</v>
      </c>
      <c r="X15" s="186">
        <v>156000</v>
      </c>
      <c r="Y15" s="187">
        <f>IFERROR(X15/P15,"-")</f>
        <v>6500</v>
      </c>
      <c r="Z15" s="187">
        <f>IFERROR(X15/V15,"-")</f>
        <v>31200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0.041666666666667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4</v>
      </c>
      <c r="AW15" s="107">
        <f>IF(P15=0,"",IF(AV15=0,"",(AV15/P15)))</f>
        <v>0.16666666666667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6</v>
      </c>
      <c r="BF15" s="113">
        <f>IF(P15=0,"",IF(BE15=0,"",(BE15/P15)))</f>
        <v>0.25</v>
      </c>
      <c r="BG15" s="112">
        <v>1</v>
      </c>
      <c r="BH15" s="114">
        <f>IFERROR(BG15/BE15,"-")</f>
        <v>0.16666666666667</v>
      </c>
      <c r="BI15" s="115">
        <v>3000</v>
      </c>
      <c r="BJ15" s="116">
        <f>IFERROR(BI15/BE15,"-")</f>
        <v>500</v>
      </c>
      <c r="BK15" s="117">
        <v>1</v>
      </c>
      <c r="BL15" s="117"/>
      <c r="BM15" s="117"/>
      <c r="BN15" s="119">
        <v>8</v>
      </c>
      <c r="BO15" s="120">
        <f>IF(P15=0,"",IF(BN15=0,"",(BN15/P15)))</f>
        <v>0.33333333333333</v>
      </c>
      <c r="BP15" s="121">
        <v>3</v>
      </c>
      <c r="BQ15" s="122">
        <f>IFERROR(BP15/BN15,"-")</f>
        <v>0.375</v>
      </c>
      <c r="BR15" s="123">
        <v>35000</v>
      </c>
      <c r="BS15" s="124">
        <f>IFERROR(BR15/BN15,"-")</f>
        <v>4375</v>
      </c>
      <c r="BT15" s="125">
        <v>1</v>
      </c>
      <c r="BU15" s="125"/>
      <c r="BV15" s="125">
        <v>2</v>
      </c>
      <c r="BW15" s="126">
        <v>5</v>
      </c>
      <c r="BX15" s="127">
        <f>IF(P15=0,"",IF(BW15=0,"",(BW15/P15)))</f>
        <v>0.20833333333333</v>
      </c>
      <c r="BY15" s="128">
        <v>3</v>
      </c>
      <c r="BZ15" s="129">
        <f>IFERROR(BY15/BW15,"-")</f>
        <v>0.6</v>
      </c>
      <c r="CA15" s="130">
        <v>138000</v>
      </c>
      <c r="CB15" s="131">
        <f>IFERROR(CA15/BW15,"-")</f>
        <v>27600</v>
      </c>
      <c r="CC15" s="132">
        <v>1</v>
      </c>
      <c r="CD15" s="132"/>
      <c r="CE15" s="132">
        <v>2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5</v>
      </c>
      <c r="CP15" s="141">
        <v>156000</v>
      </c>
      <c r="CQ15" s="141">
        <v>115000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3.5432835820896</v>
      </c>
      <c r="B18" s="39"/>
      <c r="C18" s="39"/>
      <c r="D18" s="39"/>
      <c r="E18" s="39"/>
      <c r="F18" s="39"/>
      <c r="G18" s="40" t="s">
        <v>93</v>
      </c>
      <c r="H18" s="40"/>
      <c r="I18" s="40"/>
      <c r="J18" s="190">
        <f>SUM(J6:J17)</f>
        <v>335000</v>
      </c>
      <c r="K18" s="41">
        <f>SUM(K6:K17)</f>
        <v>0</v>
      </c>
      <c r="L18" s="41">
        <f>SUM(L6:L17)</f>
        <v>0</v>
      </c>
      <c r="M18" s="41">
        <f>SUM(M6:M17)</f>
        <v>458</v>
      </c>
      <c r="N18" s="41">
        <f>SUM(N6:N17)</f>
        <v>124</v>
      </c>
      <c r="O18" s="41">
        <f>SUM(O6:O17)</f>
        <v>1</v>
      </c>
      <c r="P18" s="41">
        <f>SUM(P6:P17)</f>
        <v>125</v>
      </c>
      <c r="Q18" s="42">
        <f>IFERROR(P18/M18,"-")</f>
        <v>0.27292576419214</v>
      </c>
      <c r="R18" s="78">
        <f>SUM(R6:R17)</f>
        <v>10</v>
      </c>
      <c r="S18" s="78">
        <f>SUM(S6:S17)</f>
        <v>30</v>
      </c>
      <c r="T18" s="42">
        <f>IFERROR(R18/P18,"-")</f>
        <v>0.08</v>
      </c>
      <c r="U18" s="184">
        <f>IFERROR(J18/P18,"-")</f>
        <v>2680</v>
      </c>
      <c r="V18" s="44">
        <f>SUM(V6:V17)</f>
        <v>27</v>
      </c>
      <c r="W18" s="42">
        <f>IFERROR(V18/P18,"-")</f>
        <v>0.216</v>
      </c>
      <c r="X18" s="190">
        <f>SUM(X6:X17)</f>
        <v>1187000</v>
      </c>
      <c r="Y18" s="190">
        <f>IFERROR(X18/P18,"-")</f>
        <v>9496</v>
      </c>
      <c r="Z18" s="190">
        <f>IFERROR(X18/V18,"-")</f>
        <v>43962.962962963</v>
      </c>
      <c r="AA18" s="190">
        <f>X18-J18</f>
        <v>852000</v>
      </c>
      <c r="AB18" s="47">
        <f>X18/J18</f>
        <v>3.5432835820896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