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<sst xmlns="http://schemas.openxmlformats.org/spreadsheetml/2006/main" uniqueCount="238">
  <si>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</si>
  <si>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</si>
  <si>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</si>
  <si>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</si>
  <si>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</si>
  <si>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</si>
  <si>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</si>
  <si>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</si>
  <si>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</si>
  <si>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</si>
  <si>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</si>
  <si>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</si>
  <si>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</si>
  <si>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</si>
  <si>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</si>
  <si>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</si>
  <si>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</si>
  <si>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</si>
  <si>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</si>
  <si>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</si>
  <si>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</si>
  <si>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</si>
  <si>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</si>
  <si>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</si>
  <si>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</si>
  <si>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04月</t>
  </si>
  <si>
    <t>アイメール</t>
  </si>
  <si>
    <t>最終更新日</t>
  </si>
  <si>
    <t>07月30日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</si>
  <si>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</si>
  <si>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</si>
  <si>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</si>
  <si>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</si>
  <si>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</si>
  <si>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</si>
  <si>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</si>
  <si>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</si>
  <si>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</si>
  <si>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</si>
  <si>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</si>
  <si>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</si>
  <si>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</si>
  <si>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</si>
  <si>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</si>
  <si>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</si>
  <si>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</si>
  <si>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</si>
  <si>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</si>
  <si>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</si>
  <si>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</si>
  <si>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</si>
  <si>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</si>
  <si>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</si>
  <si>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</si>
  <si>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</si>
  <si>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</si>
  <si>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</si>
  <si>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</si>
  <si>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</si>
  <si>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</si>
  <si>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</si>
  <si>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smss1523</t>
  </si>
  <si>
    <t>いろいろ</t>
  </si>
  <si>
    <t>企画枠_横4コマ</t>
  </si>
  <si>
    <t>空電</t>
  </si>
  <si>
    <t>R55編集企画枠</t>
  </si>
  <si>
    <t>企画枠</t>
  </si>
  <si>
    <t>4/1～4/30</t>
  </si>
  <si>
    <t>smss1524</t>
  </si>
  <si>
    <t>企画枠しろいの漫画赤</t>
  </si>
  <si>
    <t>大洋図書グループ編集企画枠</t>
  </si>
  <si>
    <t>smss1572</t>
  </si>
  <si>
    <t>企画枠ラーメン信夫</t>
  </si>
  <si>
    <t>三和出版編集企画枠</t>
  </si>
  <si>
    <t>sms_a785</t>
  </si>
  <si>
    <t>コアマガジン</t>
  </si>
  <si>
    <t>2P中心でか文字</t>
  </si>
  <si>
    <t>i38</t>
  </si>
  <si>
    <t>実話BUNKA超タブー</t>
  </si>
  <si>
    <t>4C2P</t>
  </si>
  <si>
    <t>4月01日(月)</t>
  </si>
  <si>
    <t>smss1569</t>
  </si>
  <si>
    <t>sms_a789</t>
  </si>
  <si>
    <t>大洋図書</t>
  </si>
  <si>
    <t>2P_素敵な出会い(アイ)</t>
  </si>
  <si>
    <t>i34</t>
  </si>
  <si>
    <t>昭和の謎99 2019</t>
  </si>
  <si>
    <t>4月08日(月)</t>
  </si>
  <si>
    <t>smss1575</t>
  </si>
  <si>
    <t>sms_a790</t>
  </si>
  <si>
    <t>1P記事_求む！中高年男性版_アイ</t>
  </si>
  <si>
    <t>金のEX　NEO</t>
  </si>
  <si>
    <t>表4　4C1P</t>
  </si>
  <si>
    <t>4月11日(木)</t>
  </si>
  <si>
    <t>smss1576</t>
  </si>
  <si>
    <t>sms_a791</t>
  </si>
  <si>
    <t>5P風俗(森下さん)</t>
  </si>
  <si>
    <t>まんがこれが現実 貧しい日本DX</t>
  </si>
  <si>
    <t>1C5P</t>
  </si>
  <si>
    <t>4月15日(月)</t>
  </si>
  <si>
    <t>smss1577</t>
  </si>
  <si>
    <t>sms_a792</t>
  </si>
  <si>
    <t>実話BUNKAタブー</t>
  </si>
  <si>
    <t>4月16日(火)</t>
  </si>
  <si>
    <t>smss1578</t>
  </si>
  <si>
    <t>sms_a793</t>
  </si>
  <si>
    <t>メディアソフト</t>
  </si>
  <si>
    <t>ありえない芸能界 封印お宝解禁SP</t>
  </si>
  <si>
    <t>4月18日(木)</t>
  </si>
  <si>
    <t>smss1579</t>
  </si>
  <si>
    <t>sms_a798</t>
  </si>
  <si>
    <t>ジーオーティー</t>
  </si>
  <si>
    <t>2Pスポーツ新聞_v02_アイ(エロ)桃瀬さん</t>
  </si>
  <si>
    <t>FANZA</t>
  </si>
  <si>
    <t>センターニュースプリント4C見開き2P（ザラ紙）</t>
  </si>
  <si>
    <t>4月19日(金)</t>
  </si>
  <si>
    <t>smss1584</t>
  </si>
  <si>
    <t>sms_a799</t>
  </si>
  <si>
    <t>2Pスポーツ新聞_v02_アイ(下着)桃瀬さん</t>
  </si>
  <si>
    <t>ナックルズ極ベスト</t>
  </si>
  <si>
    <t>4月22日(月)</t>
  </si>
  <si>
    <t>smss1585</t>
  </si>
  <si>
    <t>sms_a800</t>
  </si>
  <si>
    <t>2P_対談風原稿_アイ</t>
  </si>
  <si>
    <t>臨時増刊　ラヴァーズ</t>
  </si>
  <si>
    <t>smss1586</t>
  </si>
  <si>
    <t>sms_a801</t>
  </si>
  <si>
    <t>1Pスポーツ新聞版アイ</t>
  </si>
  <si>
    <t>That's DAN</t>
  </si>
  <si>
    <t>4C1P</t>
  </si>
  <si>
    <t>smss1587</t>
  </si>
  <si>
    <t>sms_a802</t>
  </si>
  <si>
    <t>ダイアプレス</t>
  </si>
  <si>
    <t>ロト・ナンバーズ当選倶楽部</t>
  </si>
  <si>
    <t>smss1588</t>
  </si>
  <si>
    <t>sms_a803</t>
  </si>
  <si>
    <t>ガイドワークス</t>
  </si>
  <si>
    <t>パチンコ必勝ガイド極上MIX HYPER</t>
  </si>
  <si>
    <t>4月24日(水)</t>
  </si>
  <si>
    <t>smss1589</t>
  </si>
  <si>
    <t>sms_a804</t>
  </si>
  <si>
    <t>日本ジャーナル出版</t>
  </si>
  <si>
    <t>週刊実話増刊「実話ザ・タブー」</t>
  </si>
  <si>
    <t>smss1590</t>
  </si>
  <si>
    <t>sms_a805</t>
  </si>
  <si>
    <t>まんが死んだ悪人たち</t>
  </si>
  <si>
    <t>4月26日(金)</t>
  </si>
  <si>
    <t>smss1591</t>
  </si>
  <si>
    <t>雑誌 TOTAL</t>
  </si>
  <si>
    <t>●DVD 広告</t>
  </si>
  <si>
    <t>sms_a774</t>
  </si>
  <si>
    <t>一水社</t>
  </si>
  <si>
    <t>DVD漫画まさお</t>
  </si>
  <si>
    <t>mv20i</t>
  </si>
  <si>
    <t>実録最新しろうと美人妻地下DVD270分GOLD</t>
  </si>
  <si>
    <t>DVD袋表4C</t>
  </si>
  <si>
    <t>4月02日(火)</t>
  </si>
  <si>
    <t>smss1558</t>
  </si>
  <si>
    <t>sms_a775</t>
  </si>
  <si>
    <t>三和出版</t>
  </si>
  <si>
    <t>A5、日版PB、700円、7万部</t>
  </si>
  <si>
    <t>見逃せない!ハズさない!日本で一番売れてるAV女優TOP10</t>
  </si>
  <si>
    <t>DVD対向4C1P</t>
  </si>
  <si>
    <t>smss1559</t>
  </si>
  <si>
    <t>sms_a776</t>
  </si>
  <si>
    <t>DVD4コマ</t>
  </si>
  <si>
    <t>B5、700円</t>
  </si>
  <si>
    <t>清楚制服</t>
  </si>
  <si>
    <t>4月06日(土)</t>
  </si>
  <si>
    <t>smss1560</t>
  </si>
  <si>
    <t>sms_a777</t>
  </si>
  <si>
    <t>インフォメディア</t>
  </si>
  <si>
    <t>B5、日版PB、700円、8万部</t>
  </si>
  <si>
    <t>巨乳がうれしい!!最高のシチュエーションでナマ挿入!</t>
  </si>
  <si>
    <t>DVD袋裏4C+コンテンツ枠</t>
  </si>
  <si>
    <t>smss1561</t>
  </si>
  <si>
    <t>sms_a794</t>
  </si>
  <si>
    <t>B5、日版PB、540円、16P</t>
  </si>
  <si>
    <t>中出ししろうと極上妻絶頂痴態新作裏DVD270分!</t>
  </si>
  <si>
    <t>4月10日(水)</t>
  </si>
  <si>
    <t>smss1580</t>
  </si>
  <si>
    <t>sms_a778</t>
  </si>
  <si>
    <t>A4、CVS、840円、7万部</t>
  </si>
  <si>
    <t>愛すべき昭和の熟女</t>
  </si>
  <si>
    <t>smss1562</t>
  </si>
  <si>
    <t>sms_a786</t>
  </si>
  <si>
    <t>若生出版</t>
  </si>
  <si>
    <t>B5、CVSセブン以外、770円</t>
  </si>
  <si>
    <t>人妻百花</t>
  </si>
  <si>
    <t>DVD袋表4C+コンテンツ枠</t>
  </si>
  <si>
    <t>smss1571</t>
  </si>
  <si>
    <t>sms_a779</t>
  </si>
  <si>
    <t>A5、日版PB、650円、7万部</t>
  </si>
  <si>
    <t>個撮投稿</t>
  </si>
  <si>
    <t>smss1563</t>
  </si>
  <si>
    <t>sms_a795</t>
  </si>
  <si>
    <t>A4判、書店売、1998円、4c32P</t>
  </si>
  <si>
    <t>しろうと美人妻中出し地下DVD18時間 生が感じすぎるの</t>
  </si>
  <si>
    <t>DVD貼付面4C1/2P</t>
  </si>
  <si>
    <t>smss1581</t>
  </si>
  <si>
    <t>sms_a796</t>
  </si>
  <si>
    <t>B5判、CVSフル、690円、4c32P+1c96P</t>
  </si>
  <si>
    <t>DVD COMIC優しく魅力的な人妻</t>
  </si>
  <si>
    <t>smss1582</t>
  </si>
  <si>
    <t>sms_a780</t>
  </si>
  <si>
    <t>本気でイク地下DVDベストHコレクション</t>
  </si>
  <si>
    <t>4月17日(水)</t>
  </si>
  <si>
    <t>smss1564</t>
  </si>
  <si>
    <t>sms_a797</t>
  </si>
  <si>
    <t>A4判、書店売、1500円、4c32P</t>
  </si>
  <si>
    <t>中出しSPRING 地下DVD9時間</t>
  </si>
  <si>
    <t>4月20日(土)</t>
  </si>
  <si>
    <t>smss1583</t>
  </si>
  <si>
    <t>sms_a781</t>
  </si>
  <si>
    <t>B5、セブンPB、730円、7万部</t>
  </si>
  <si>
    <t>ママ友ガチ交渉</t>
  </si>
  <si>
    <t>smss1565</t>
  </si>
  <si>
    <t>sms_a773</t>
  </si>
  <si>
    <t>B5、CVSセブンPB、760円、12万部</t>
  </si>
  <si>
    <t>好色人妻ポルノEX</t>
  </si>
  <si>
    <t>smss1522</t>
  </si>
  <si>
    <t>sms_a782</t>
  </si>
  <si>
    <t>艶熟みだら妻 イクイク絶叫痙攣アクメ!!</t>
  </si>
  <si>
    <t>4月23日(火)</t>
  </si>
  <si>
    <t>sms_a815</t>
  </si>
  <si>
    <t>A4判、CVSフル</t>
  </si>
  <si>
    <t>プレミア熟女</t>
  </si>
  <si>
    <t>DVD袋裏1C+コンテンツ枠</t>
  </si>
  <si>
    <t>4月27日(土)</t>
  </si>
  <si>
    <t>smss1566</t>
  </si>
  <si>
    <t>空電(共通)</t>
  </si>
  <si>
    <t>sms_a783</t>
  </si>
  <si>
    <t>極上!!五十路妻 六十路妻</t>
  </si>
  <si>
    <t>smss1567</t>
  </si>
  <si>
    <t>sms_a784</t>
  </si>
  <si>
    <t>ゲッチュ</t>
  </si>
  <si>
    <t>smss1568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</si>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</sst>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31</v>
      </c>
      <c r="D6" s="195">
        <v>1233000</v>
      </c>
      <c r="E6" s="81">
        <v>0</v>
      </c>
      <c r="F6" s="81">
        <v>0</v>
      </c>
      <c r="G6" s="81">
        <v>831</v>
      </c>
      <c r="H6" s="91">
        <v>177</v>
      </c>
      <c r="I6" s="92">
        <v>3</v>
      </c>
      <c r="J6" s="145">
        <f>H6+I6</f>
        <v>180</v>
      </c>
      <c r="K6" s="82">
        <f>IFERROR(J6/G6,"-")</f>
        <v>0.21660649819495</v>
      </c>
      <c r="L6" s="81">
        <v>15</v>
      </c>
      <c r="M6" s="81">
        <v>31</v>
      </c>
      <c r="N6" s="82">
        <f>IFERROR(L6/J6,"-")</f>
        <v>0.083333333333333</v>
      </c>
      <c r="O6" s="83">
        <f>IFERROR(D6/J6,"-")</f>
        <v>6850</v>
      </c>
      <c r="P6" s="84">
        <v>38</v>
      </c>
      <c r="Q6" s="82">
        <f>IFERROR(P6/J6,"-")</f>
        <v>0.21111111111111</v>
      </c>
      <c r="R6" s="200">
        <v>1522000</v>
      </c>
      <c r="S6" s="201">
        <f>IFERROR(R6/J6,"-")</f>
        <v>8455.5555555556</v>
      </c>
      <c r="T6" s="201">
        <f>IFERROR(R6/P6,"-")</f>
        <v>40052.631578947</v>
      </c>
      <c r="U6" s="195">
        <f>IFERROR(R6-D6,"-")</f>
        <v>289000</v>
      </c>
      <c r="V6" s="85">
        <f>R6/D6</f>
        <v>1.2343876723439</v>
      </c>
      <c r="W6" s="79"/>
      <c r="X6" s="144"/>
    </row>
    <row r="7" spans="1:24">
      <c r="A7" s="80"/>
      <c r="B7" s="86" t="s">
        <v>24</v>
      </c>
      <c r="C7" s="86">
        <v>35</v>
      </c>
      <c r="D7" s="195">
        <v>1495000</v>
      </c>
      <c r="E7" s="81">
        <v>0</v>
      </c>
      <c r="F7" s="81">
        <v>0</v>
      </c>
      <c r="G7" s="81">
        <v>3912</v>
      </c>
      <c r="H7" s="91">
        <v>1394</v>
      </c>
      <c r="I7" s="92">
        <v>30</v>
      </c>
      <c r="J7" s="145">
        <f>H7+I7</f>
        <v>1424</v>
      </c>
      <c r="K7" s="82">
        <f>IFERROR(J7/G7,"-")</f>
        <v>0.3640081799591</v>
      </c>
      <c r="L7" s="81">
        <v>45</v>
      </c>
      <c r="M7" s="81">
        <v>283</v>
      </c>
      <c r="N7" s="82">
        <f>IFERROR(L7/J7,"-")</f>
        <v>0.031601123595506</v>
      </c>
      <c r="O7" s="83">
        <f>IFERROR(D7/J7,"-")</f>
        <v>1049.8595505618</v>
      </c>
      <c r="P7" s="84">
        <v>63</v>
      </c>
      <c r="Q7" s="82">
        <f>IFERROR(P7/J7,"-")</f>
        <v>0.044241573033708</v>
      </c>
      <c r="R7" s="200">
        <v>7528000</v>
      </c>
      <c r="S7" s="201">
        <f>IFERROR(R7/J7,"-")</f>
        <v>5286.5168539326</v>
      </c>
      <c r="T7" s="201">
        <f>IFERROR(R7/P7,"-")</f>
        <v>119492.06349206</v>
      </c>
      <c r="U7" s="195">
        <f>IFERROR(R7-D7,"-")</f>
        <v>6033000</v>
      </c>
      <c r="V7" s="85">
        <f>R7/D7</f>
        <v>5.0354515050167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2728000</v>
      </c>
      <c r="E10" s="41">
        <f>SUM(E6:E8)</f>
        <v>0</v>
      </c>
      <c r="F10" s="41">
        <f>SUM(F6:F8)</f>
        <v>0</v>
      </c>
      <c r="G10" s="41">
        <f>SUM(G6:G8)</f>
        <v>4743</v>
      </c>
      <c r="H10" s="41">
        <f>SUM(H6:H8)</f>
        <v>1571</v>
      </c>
      <c r="I10" s="41">
        <f>SUM(I6:I8)</f>
        <v>33</v>
      </c>
      <c r="J10" s="41">
        <f>SUM(J6:J8)</f>
        <v>1604</v>
      </c>
      <c r="K10" s="42">
        <f>IFERROR(J10/G10,"-")</f>
        <v>0.3381825848619</v>
      </c>
      <c r="L10" s="78">
        <f>SUM(L6:L8)</f>
        <v>60</v>
      </c>
      <c r="M10" s="78">
        <f>SUM(M6:M8)</f>
        <v>314</v>
      </c>
      <c r="N10" s="42">
        <f>IFERROR(L10/J10,"-")</f>
        <v>0.037406483790524</v>
      </c>
      <c r="O10" s="43">
        <f>IFERROR(D10/J10,"-")</f>
        <v>1700.7481296758</v>
      </c>
      <c r="P10" s="44">
        <f>SUM(P6:P8)</f>
        <v>101</v>
      </c>
      <c r="Q10" s="42">
        <f>IFERROR(P10/J10,"-")</f>
        <v>0.062967581047382</v>
      </c>
      <c r="R10" s="45">
        <f>SUM(R6:R8)</f>
        <v>9050000</v>
      </c>
      <c r="S10" s="45">
        <f>IFERROR(R10/J10,"-")</f>
        <v>5642.144638404</v>
      </c>
      <c r="T10" s="45">
        <f>IFERROR(R10/P10,"-")</f>
        <v>89603.96039604</v>
      </c>
      <c r="U10" s="46">
        <f>SUM(U6:U8)</f>
        <v>6322000</v>
      </c>
      <c r="V10" s="47">
        <f>IFERROR(R10/D10,"-")</f>
        <v>3.3174486803519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1.1176470588235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68000</v>
      </c>
      <c r="K6" s="81">
        <v>0</v>
      </c>
      <c r="L6" s="81">
        <v>0</v>
      </c>
      <c r="M6" s="81">
        <v>43</v>
      </c>
      <c r="N6" s="91">
        <v>21</v>
      </c>
      <c r="O6" s="92">
        <v>0</v>
      </c>
      <c r="P6" s="93">
        <f>N6+O6</f>
        <v>21</v>
      </c>
      <c r="Q6" s="82">
        <f>IFERROR(P6/M6,"-")</f>
        <v>0.48837209302326</v>
      </c>
      <c r="R6" s="81">
        <v>1</v>
      </c>
      <c r="S6" s="81">
        <v>2</v>
      </c>
      <c r="T6" s="82">
        <f>IFERROR(S6/(O6+P6),"-")</f>
        <v>0.095238095238095</v>
      </c>
      <c r="U6" s="182">
        <f>IFERROR(J6/SUM(P6:P6),"-")</f>
        <v>3238.0952380952</v>
      </c>
      <c r="V6" s="84">
        <v>2</v>
      </c>
      <c r="W6" s="82">
        <f>IF(P6=0,"-",V6/P6)</f>
        <v>0.095238095238095</v>
      </c>
      <c r="X6" s="186">
        <v>76000</v>
      </c>
      <c r="Y6" s="187">
        <f>IFERROR(X6/P6,"-")</f>
        <v>3619.0476190476</v>
      </c>
      <c r="Z6" s="187">
        <f>IFERROR(X6/V6,"-")</f>
        <v>38000</v>
      </c>
      <c r="AA6" s="188">
        <f>SUM(X6:X6)-SUM(J6:J6)</f>
        <v>8000</v>
      </c>
      <c r="AB6" s="85">
        <f>SUM(X6:X6)/SUM(J6:J6)</f>
        <v>1.1176470588235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0.047619047619048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4</v>
      </c>
      <c r="AW6" s="107">
        <f>IF(P6=0,"",IF(AV6=0,"",(AV6/P6)))</f>
        <v>0.19047619047619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6</v>
      </c>
      <c r="BF6" s="113">
        <f>IF(P6=0,"",IF(BE6=0,"",(BE6/P6)))</f>
        <v>0.28571428571429</v>
      </c>
      <c r="BG6" s="112">
        <v>1</v>
      </c>
      <c r="BH6" s="114">
        <f>IFERROR(BG6/BE6,"-")</f>
        <v>0.16666666666667</v>
      </c>
      <c r="BI6" s="115">
        <v>3000</v>
      </c>
      <c r="BJ6" s="116">
        <f>IFERROR(BI6/BE6,"-")</f>
        <v>500</v>
      </c>
      <c r="BK6" s="117">
        <v>1</v>
      </c>
      <c r="BL6" s="117"/>
      <c r="BM6" s="117"/>
      <c r="BN6" s="119">
        <v>8</v>
      </c>
      <c r="BO6" s="120">
        <f>IF(P6=0,"",IF(BN6=0,"",(BN6/P6)))</f>
        <v>0.38095238095238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0.095238095238095</v>
      </c>
      <c r="BY6" s="128">
        <v>1</v>
      </c>
      <c r="BZ6" s="129">
        <f>IFERROR(BY6/BW6,"-")</f>
        <v>0.5</v>
      </c>
      <c r="CA6" s="130">
        <v>73000</v>
      </c>
      <c r="CB6" s="131">
        <f>IFERROR(CA6/BW6,"-")</f>
        <v>36500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76000</v>
      </c>
      <c r="CQ6" s="141">
        <v>73000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>
        <f>AB7</f>
        <v>0.085714285714286</v>
      </c>
      <c r="B7" s="203" t="s">
        <v>68</v>
      </c>
      <c r="C7" s="203" t="s">
        <v>62</v>
      </c>
      <c r="D7" s="203" t="s">
        <v>69</v>
      </c>
      <c r="E7" s="203"/>
      <c r="F7" s="203" t="s">
        <v>64</v>
      </c>
      <c r="G7" s="203" t="s">
        <v>70</v>
      </c>
      <c r="H7" s="90" t="s">
        <v>66</v>
      </c>
      <c r="I7" s="90" t="s">
        <v>67</v>
      </c>
      <c r="J7" s="188">
        <v>70000</v>
      </c>
      <c r="K7" s="81">
        <v>0</v>
      </c>
      <c r="L7" s="81">
        <v>0</v>
      </c>
      <c r="M7" s="81">
        <v>46</v>
      </c>
      <c r="N7" s="91">
        <v>21</v>
      </c>
      <c r="O7" s="92">
        <v>0</v>
      </c>
      <c r="P7" s="93">
        <f>N7+O7</f>
        <v>21</v>
      </c>
      <c r="Q7" s="82">
        <f>IFERROR(P7/M7,"-")</f>
        <v>0.45652173913043</v>
      </c>
      <c r="R7" s="81">
        <v>0</v>
      </c>
      <c r="S7" s="81">
        <v>3</v>
      </c>
      <c r="T7" s="82">
        <f>IFERROR(S7/(O7+P7),"-")</f>
        <v>0.14285714285714</v>
      </c>
      <c r="U7" s="182">
        <f>IFERROR(J7/SUM(P7:P7),"-")</f>
        <v>3333.3333333333</v>
      </c>
      <c r="V7" s="84">
        <v>2</v>
      </c>
      <c r="W7" s="82">
        <f>IF(P7=0,"-",V7/P7)</f>
        <v>0.095238095238095</v>
      </c>
      <c r="X7" s="186">
        <v>6000</v>
      </c>
      <c r="Y7" s="187">
        <f>IFERROR(X7/P7,"-")</f>
        <v>285.71428571429</v>
      </c>
      <c r="Z7" s="187">
        <f>IFERROR(X7/V7,"-")</f>
        <v>3000</v>
      </c>
      <c r="AA7" s="188">
        <f>SUM(X7:X7)-SUM(J7:J7)</f>
        <v>-64000</v>
      </c>
      <c r="AB7" s="85">
        <f>SUM(X7:X7)/SUM(J7:J7)</f>
        <v>0.085714285714286</v>
      </c>
      <c r="AC7" s="79"/>
      <c r="AD7" s="94">
        <v>2</v>
      </c>
      <c r="AE7" s="95">
        <f>IF(P7=0,"",IF(AD7=0,"",(AD7/P7)))</f>
        <v>0.095238095238095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5</v>
      </c>
      <c r="AN7" s="101">
        <f>IF(P7=0,"",IF(AM7=0,"",(AM7/P7)))</f>
        <v>0.23809523809524</v>
      </c>
      <c r="AO7" s="100">
        <v>1</v>
      </c>
      <c r="AP7" s="102">
        <f>IFERROR(AP7/AM7,"-")</f>
        <v>0</v>
      </c>
      <c r="AQ7" s="103">
        <v>3000</v>
      </c>
      <c r="AR7" s="104">
        <f>IFERROR(AQ7/AM7,"-")</f>
        <v>600</v>
      </c>
      <c r="AS7" s="105">
        <v>1</v>
      </c>
      <c r="AT7" s="105"/>
      <c r="AU7" s="105"/>
      <c r="AV7" s="106">
        <v>3</v>
      </c>
      <c r="AW7" s="107">
        <f>IF(P7=0,"",IF(AV7=0,"",(AV7/P7)))</f>
        <v>0.14285714285714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</v>
      </c>
      <c r="BF7" s="113">
        <f>IF(P7=0,"",IF(BE7=0,"",(BE7/P7)))</f>
        <v>0.047619047619048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6</v>
      </c>
      <c r="BO7" s="120">
        <f>IF(P7=0,"",IF(BN7=0,"",(BN7/P7)))</f>
        <v>0.28571428571429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4</v>
      </c>
      <c r="BX7" s="127">
        <f>IF(P7=0,"",IF(BW7=0,"",(BW7/P7)))</f>
        <v>0.19047619047619</v>
      </c>
      <c r="BY7" s="128">
        <v>1</v>
      </c>
      <c r="BZ7" s="129">
        <f>IFERROR(BY7/BW7,"-")</f>
        <v>0.25</v>
      </c>
      <c r="CA7" s="130">
        <v>3000</v>
      </c>
      <c r="CB7" s="131">
        <f>IFERROR(CA7/BW7,"-")</f>
        <v>750</v>
      </c>
      <c r="CC7" s="132">
        <v>1</v>
      </c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6000</v>
      </c>
      <c r="CQ7" s="141">
        <v>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1.1833333333333</v>
      </c>
      <c r="B8" s="203" t="s">
        <v>71</v>
      </c>
      <c r="C8" s="203" t="s">
        <v>62</v>
      </c>
      <c r="D8" s="203" t="s">
        <v>72</v>
      </c>
      <c r="E8" s="203"/>
      <c r="F8" s="203" t="s">
        <v>64</v>
      </c>
      <c r="G8" s="203" t="s">
        <v>73</v>
      </c>
      <c r="H8" s="90" t="s">
        <v>66</v>
      </c>
      <c r="I8" s="90" t="s">
        <v>67</v>
      </c>
      <c r="J8" s="188">
        <v>60000</v>
      </c>
      <c r="K8" s="81">
        <v>0</v>
      </c>
      <c r="L8" s="81">
        <v>0</v>
      </c>
      <c r="M8" s="81">
        <v>20</v>
      </c>
      <c r="N8" s="91">
        <v>8</v>
      </c>
      <c r="O8" s="92">
        <v>0</v>
      </c>
      <c r="P8" s="93">
        <f>N8+O8</f>
        <v>8</v>
      </c>
      <c r="Q8" s="82">
        <f>IFERROR(P8/M8,"-")</f>
        <v>0.4</v>
      </c>
      <c r="R8" s="81">
        <v>0</v>
      </c>
      <c r="S8" s="81">
        <v>2</v>
      </c>
      <c r="T8" s="82">
        <f>IFERROR(S8/(O8+P8),"-")</f>
        <v>0.25</v>
      </c>
      <c r="U8" s="182">
        <f>IFERROR(J8/SUM(P8:P8),"-")</f>
        <v>7500</v>
      </c>
      <c r="V8" s="84">
        <v>1</v>
      </c>
      <c r="W8" s="82">
        <f>IF(P8=0,"-",V8/P8)</f>
        <v>0.125</v>
      </c>
      <c r="X8" s="186">
        <v>71000</v>
      </c>
      <c r="Y8" s="187">
        <f>IFERROR(X8/P8,"-")</f>
        <v>8875</v>
      </c>
      <c r="Z8" s="187">
        <f>IFERROR(X8/V8,"-")</f>
        <v>71000</v>
      </c>
      <c r="AA8" s="188">
        <f>SUM(X8:X8)-SUM(J8:J8)</f>
        <v>11000</v>
      </c>
      <c r="AB8" s="85">
        <f>SUM(X8:X8)/SUM(J8:J8)</f>
        <v>1.1833333333333</v>
      </c>
      <c r="AC8" s="79"/>
      <c r="AD8" s="94">
        <v>1</v>
      </c>
      <c r="AE8" s="95">
        <f>IF(P8=0,"",IF(AD8=0,"",(AD8/P8)))</f>
        <v>0.125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0.25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4</v>
      </c>
      <c r="BO8" s="120">
        <f>IF(P8=0,"",IF(BN8=0,"",(BN8/P8)))</f>
        <v>0.5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0.125</v>
      </c>
      <c r="BY8" s="128">
        <v>1</v>
      </c>
      <c r="BZ8" s="129">
        <f>IFERROR(BY8/BW8,"-")</f>
        <v>1</v>
      </c>
      <c r="CA8" s="130">
        <v>71000</v>
      </c>
      <c r="CB8" s="131">
        <f>IFERROR(CA8/BW8,"-")</f>
        <v>71000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71000</v>
      </c>
      <c r="CQ8" s="141">
        <v>71000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>
        <f>AB9</f>
        <v>2</v>
      </c>
      <c r="B9" s="203" t="s">
        <v>74</v>
      </c>
      <c r="C9" s="203" t="s">
        <v>75</v>
      </c>
      <c r="D9" s="203" t="s">
        <v>76</v>
      </c>
      <c r="E9" s="203"/>
      <c r="F9" s="203" t="s">
        <v>77</v>
      </c>
      <c r="G9" s="203" t="s">
        <v>78</v>
      </c>
      <c r="H9" s="90" t="s">
        <v>79</v>
      </c>
      <c r="I9" s="90" t="s">
        <v>80</v>
      </c>
      <c r="J9" s="188">
        <v>55000</v>
      </c>
      <c r="K9" s="81">
        <v>0</v>
      </c>
      <c r="L9" s="81">
        <v>0</v>
      </c>
      <c r="M9" s="81">
        <v>34</v>
      </c>
      <c r="N9" s="91">
        <v>3</v>
      </c>
      <c r="O9" s="92">
        <v>1</v>
      </c>
      <c r="P9" s="93">
        <f>N9+O9</f>
        <v>4</v>
      </c>
      <c r="Q9" s="82">
        <f>IFERROR(P9/M9,"-")</f>
        <v>0.11764705882353</v>
      </c>
      <c r="R9" s="81">
        <v>0</v>
      </c>
      <c r="S9" s="81">
        <v>1</v>
      </c>
      <c r="T9" s="82">
        <f>IFERROR(S9/(O9+P9),"-")</f>
        <v>0.2</v>
      </c>
      <c r="U9" s="182">
        <f>IFERROR(J9/SUM(P9:P10),"-")</f>
        <v>6111.1111111111</v>
      </c>
      <c r="V9" s="84">
        <v>1</v>
      </c>
      <c r="W9" s="82">
        <f>IF(P9=0,"-",V9/P9)</f>
        <v>0.25</v>
      </c>
      <c r="X9" s="186">
        <v>43000</v>
      </c>
      <c r="Y9" s="187">
        <f>IFERROR(X9/P9,"-")</f>
        <v>10750</v>
      </c>
      <c r="Z9" s="187">
        <f>IFERROR(X9/V9,"-")</f>
        <v>43000</v>
      </c>
      <c r="AA9" s="188">
        <f>SUM(X9:X10)-SUM(J9:J10)</f>
        <v>55000</v>
      </c>
      <c r="AB9" s="85">
        <f>SUM(X9:X10)/SUM(J9:J10)</f>
        <v>2</v>
      </c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0.25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0.25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2</v>
      </c>
      <c r="BX9" s="127">
        <f>IF(P9=0,"",IF(BW9=0,"",(BW9/P9)))</f>
        <v>0.5</v>
      </c>
      <c r="BY9" s="128">
        <v>1</v>
      </c>
      <c r="BZ9" s="129">
        <f>IFERROR(BY9/BW9,"-")</f>
        <v>0.5</v>
      </c>
      <c r="CA9" s="130">
        <v>43000</v>
      </c>
      <c r="CB9" s="131">
        <f>IFERROR(CA9/BW9,"-")</f>
        <v>21500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43000</v>
      </c>
      <c r="CQ9" s="141">
        <v>43000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81</v>
      </c>
      <c r="C10" s="203"/>
      <c r="D10" s="203"/>
      <c r="E10" s="203"/>
      <c r="F10" s="203" t="s">
        <v>64</v>
      </c>
      <c r="G10" s="203"/>
      <c r="H10" s="90"/>
      <c r="I10" s="90"/>
      <c r="J10" s="188"/>
      <c r="K10" s="81">
        <v>0</v>
      </c>
      <c r="L10" s="81">
        <v>0</v>
      </c>
      <c r="M10" s="81">
        <v>13</v>
      </c>
      <c r="N10" s="91">
        <v>4</v>
      </c>
      <c r="O10" s="92">
        <v>1</v>
      </c>
      <c r="P10" s="93">
        <f>N10+O10</f>
        <v>5</v>
      </c>
      <c r="Q10" s="82">
        <f>IFERROR(P10/M10,"-")</f>
        <v>0.38461538461538</v>
      </c>
      <c r="R10" s="81">
        <v>0</v>
      </c>
      <c r="S10" s="81">
        <v>1</v>
      </c>
      <c r="T10" s="82">
        <f>IFERROR(S10/(O10+P10),"-")</f>
        <v>0.16666666666667</v>
      </c>
      <c r="U10" s="182"/>
      <c r="V10" s="84">
        <v>3</v>
      </c>
      <c r="W10" s="82">
        <f>IF(P10=0,"-",V10/P10)</f>
        <v>0.6</v>
      </c>
      <c r="X10" s="186">
        <v>67000</v>
      </c>
      <c r="Y10" s="187">
        <f>IFERROR(X10/P10,"-")</f>
        <v>13400</v>
      </c>
      <c r="Z10" s="187">
        <f>IFERROR(X10/V10,"-")</f>
        <v>22333.333333333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0.2</v>
      </c>
      <c r="BG10" s="112">
        <v>1</v>
      </c>
      <c r="BH10" s="114">
        <f>IFERROR(BG10/BE10,"-")</f>
        <v>1</v>
      </c>
      <c r="BI10" s="115">
        <v>3000</v>
      </c>
      <c r="BJ10" s="116">
        <f>IFERROR(BI10/BE10,"-")</f>
        <v>3000</v>
      </c>
      <c r="BK10" s="117">
        <v>1</v>
      </c>
      <c r="BL10" s="117"/>
      <c r="BM10" s="117"/>
      <c r="BN10" s="119">
        <v>2</v>
      </c>
      <c r="BO10" s="120">
        <f>IF(P10=0,"",IF(BN10=0,"",(BN10/P10)))</f>
        <v>0.4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2</v>
      </c>
      <c r="BX10" s="127">
        <f>IF(P10=0,"",IF(BW10=0,"",(BW10/P10)))</f>
        <v>0.4</v>
      </c>
      <c r="BY10" s="128">
        <v>2</v>
      </c>
      <c r="BZ10" s="129">
        <f>IFERROR(BY10/BW10,"-")</f>
        <v>1</v>
      </c>
      <c r="CA10" s="130">
        <v>64000</v>
      </c>
      <c r="CB10" s="131">
        <f>IFERROR(CA10/BW10,"-")</f>
        <v>32000</v>
      </c>
      <c r="CC10" s="132">
        <v>1</v>
      </c>
      <c r="CD10" s="132"/>
      <c r="CE10" s="132">
        <v>1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3</v>
      </c>
      <c r="CP10" s="141">
        <v>67000</v>
      </c>
      <c r="CQ10" s="141">
        <v>61000</v>
      </c>
      <c r="CR10" s="141">
        <v>3000</v>
      </c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0</v>
      </c>
      <c r="B11" s="203" t="s">
        <v>82</v>
      </c>
      <c r="C11" s="203" t="s">
        <v>83</v>
      </c>
      <c r="D11" s="203" t="s">
        <v>84</v>
      </c>
      <c r="E11" s="203"/>
      <c r="F11" s="203" t="s">
        <v>85</v>
      </c>
      <c r="G11" s="203" t="s">
        <v>86</v>
      </c>
      <c r="H11" s="90" t="s">
        <v>79</v>
      </c>
      <c r="I11" s="90" t="s">
        <v>87</v>
      </c>
      <c r="J11" s="188">
        <v>80000</v>
      </c>
      <c r="K11" s="81">
        <v>0</v>
      </c>
      <c r="L11" s="81">
        <v>0</v>
      </c>
      <c r="M11" s="81">
        <v>23</v>
      </c>
      <c r="N11" s="91">
        <v>2</v>
      </c>
      <c r="O11" s="92">
        <v>0</v>
      </c>
      <c r="P11" s="93">
        <f>N11+O11</f>
        <v>2</v>
      </c>
      <c r="Q11" s="82">
        <f>IFERROR(P11/M11,"-")</f>
        <v>0.08695652173913</v>
      </c>
      <c r="R11" s="81">
        <v>0</v>
      </c>
      <c r="S11" s="81">
        <v>1</v>
      </c>
      <c r="T11" s="82">
        <f>IFERROR(S11/(O11+P11),"-")</f>
        <v>0.5</v>
      </c>
      <c r="U11" s="182">
        <f>IFERROR(J11/SUM(P11:P12),"-")</f>
        <v>13333.333333333</v>
      </c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>
        <f>SUM(X11:X12)-SUM(J11:J12)</f>
        <v>-80000</v>
      </c>
      <c r="AB11" s="85">
        <f>SUM(X11:X12)/SUM(J11:J12)</f>
        <v>0</v>
      </c>
      <c r="AC11" s="79"/>
      <c r="AD11" s="94">
        <v>1</v>
      </c>
      <c r="AE11" s="95">
        <f>IF(P11=0,"",IF(AD11=0,"",(AD11/P11)))</f>
        <v>0.5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>
        <v>1</v>
      </c>
      <c r="AN11" s="101">
        <f>IF(P11=0,"",IF(AM11=0,"",(AM11/P11)))</f>
        <v>0.5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88</v>
      </c>
      <c r="C12" s="203"/>
      <c r="D12" s="203"/>
      <c r="E12" s="203"/>
      <c r="F12" s="203" t="s">
        <v>64</v>
      </c>
      <c r="G12" s="203"/>
      <c r="H12" s="90"/>
      <c r="I12" s="90"/>
      <c r="J12" s="188"/>
      <c r="K12" s="81">
        <v>0</v>
      </c>
      <c r="L12" s="81">
        <v>0</v>
      </c>
      <c r="M12" s="81">
        <v>6</v>
      </c>
      <c r="N12" s="91">
        <v>4</v>
      </c>
      <c r="O12" s="92">
        <v>0</v>
      </c>
      <c r="P12" s="93">
        <f>N12+O12</f>
        <v>4</v>
      </c>
      <c r="Q12" s="82">
        <f>IFERROR(P12/M12,"-")</f>
        <v>0.66666666666667</v>
      </c>
      <c r="R12" s="81">
        <v>0</v>
      </c>
      <c r="S12" s="81">
        <v>2</v>
      </c>
      <c r="T12" s="82">
        <f>IFERROR(S12/(O12+P12),"-")</f>
        <v>0.5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1</v>
      </c>
      <c r="AN12" s="101">
        <f>IF(P12=0,"",IF(AM12=0,"",(AM12/P12)))</f>
        <v>0.25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0.25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2</v>
      </c>
      <c r="BO12" s="120">
        <f>IF(P12=0,"",IF(BN12=0,"",(BN12/P12)))</f>
        <v>0.5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>
        <f>AB13</f>
        <v>0.608</v>
      </c>
      <c r="B13" s="203" t="s">
        <v>89</v>
      </c>
      <c r="C13" s="203" t="s">
        <v>83</v>
      </c>
      <c r="D13" s="203" t="s">
        <v>90</v>
      </c>
      <c r="E13" s="203"/>
      <c r="F13" s="203" t="s">
        <v>85</v>
      </c>
      <c r="G13" s="203" t="s">
        <v>91</v>
      </c>
      <c r="H13" s="90" t="s">
        <v>92</v>
      </c>
      <c r="I13" s="90" t="s">
        <v>93</v>
      </c>
      <c r="J13" s="188">
        <v>125000</v>
      </c>
      <c r="K13" s="81">
        <v>0</v>
      </c>
      <c r="L13" s="81">
        <v>0</v>
      </c>
      <c r="M13" s="81">
        <v>74</v>
      </c>
      <c r="N13" s="91">
        <v>13</v>
      </c>
      <c r="O13" s="92">
        <v>0</v>
      </c>
      <c r="P13" s="93">
        <f>N13+O13</f>
        <v>13</v>
      </c>
      <c r="Q13" s="82">
        <f>IFERROR(P13/M13,"-")</f>
        <v>0.17567567567568</v>
      </c>
      <c r="R13" s="81">
        <v>0</v>
      </c>
      <c r="S13" s="81">
        <v>3</v>
      </c>
      <c r="T13" s="82">
        <f>IFERROR(S13/(O13+P13),"-")</f>
        <v>0.23076923076923</v>
      </c>
      <c r="U13" s="182">
        <f>IFERROR(J13/SUM(P13:P14),"-")</f>
        <v>5434.7826086957</v>
      </c>
      <c r="V13" s="84">
        <v>1</v>
      </c>
      <c r="W13" s="82">
        <f>IF(P13=0,"-",V13/P13)</f>
        <v>0.076923076923077</v>
      </c>
      <c r="X13" s="186">
        <v>10000</v>
      </c>
      <c r="Y13" s="187">
        <f>IFERROR(X13/P13,"-")</f>
        <v>769.23076923077</v>
      </c>
      <c r="Z13" s="187">
        <f>IFERROR(X13/V13,"-")</f>
        <v>10000</v>
      </c>
      <c r="AA13" s="188">
        <f>SUM(X13:X14)-SUM(J13:J14)</f>
        <v>-49000</v>
      </c>
      <c r="AB13" s="85">
        <f>SUM(X13:X14)/SUM(J13:J14)</f>
        <v>0.608</v>
      </c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2</v>
      </c>
      <c r="AN13" s="101">
        <f>IF(P13=0,"",IF(AM13=0,"",(AM13/P13)))</f>
        <v>0.15384615384615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2</v>
      </c>
      <c r="BF13" s="113">
        <f>IF(P13=0,"",IF(BE13=0,"",(BE13/P13)))</f>
        <v>0.15384615384615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8</v>
      </c>
      <c r="BO13" s="120">
        <f>IF(P13=0,"",IF(BN13=0,"",(BN13/P13)))</f>
        <v>0.61538461538462</v>
      </c>
      <c r="BP13" s="121">
        <v>1</v>
      </c>
      <c r="BQ13" s="122">
        <f>IFERROR(BP13/BN13,"-")</f>
        <v>0.125</v>
      </c>
      <c r="BR13" s="123">
        <v>10000</v>
      </c>
      <c r="BS13" s="124">
        <f>IFERROR(BR13/BN13,"-")</f>
        <v>1250</v>
      </c>
      <c r="BT13" s="125"/>
      <c r="BU13" s="125">
        <v>1</v>
      </c>
      <c r="BV13" s="125"/>
      <c r="BW13" s="126">
        <v>1</v>
      </c>
      <c r="BX13" s="127">
        <f>IF(P13=0,"",IF(BW13=0,"",(BW13/P13)))</f>
        <v>0.076923076923077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10000</v>
      </c>
      <c r="CQ13" s="141">
        <v>10000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94</v>
      </c>
      <c r="C14" s="203"/>
      <c r="D14" s="203"/>
      <c r="E14" s="203"/>
      <c r="F14" s="203" t="s">
        <v>64</v>
      </c>
      <c r="G14" s="203"/>
      <c r="H14" s="90"/>
      <c r="I14" s="90"/>
      <c r="J14" s="188"/>
      <c r="K14" s="81">
        <v>0</v>
      </c>
      <c r="L14" s="81">
        <v>0</v>
      </c>
      <c r="M14" s="81">
        <v>15</v>
      </c>
      <c r="N14" s="91">
        <v>9</v>
      </c>
      <c r="O14" s="92">
        <v>1</v>
      </c>
      <c r="P14" s="93">
        <f>N14+O14</f>
        <v>10</v>
      </c>
      <c r="Q14" s="82">
        <f>IFERROR(P14/M14,"-")</f>
        <v>0.66666666666667</v>
      </c>
      <c r="R14" s="81">
        <v>0</v>
      </c>
      <c r="S14" s="81">
        <v>2</v>
      </c>
      <c r="T14" s="82">
        <f>IFERROR(S14/(O14+P14),"-")</f>
        <v>0.18181818181818</v>
      </c>
      <c r="U14" s="182"/>
      <c r="V14" s="84">
        <v>4</v>
      </c>
      <c r="W14" s="82">
        <f>IF(P14=0,"-",V14/P14)</f>
        <v>0.4</v>
      </c>
      <c r="X14" s="186">
        <v>66000</v>
      </c>
      <c r="Y14" s="187">
        <f>IFERROR(X14/P14,"-")</f>
        <v>6600</v>
      </c>
      <c r="Z14" s="187">
        <f>IFERROR(X14/V14,"-")</f>
        <v>16500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5</v>
      </c>
      <c r="BF14" s="113">
        <f>IF(P14=0,"",IF(BE14=0,"",(BE14/P14)))</f>
        <v>0.5</v>
      </c>
      <c r="BG14" s="112">
        <v>1</v>
      </c>
      <c r="BH14" s="114">
        <f>IFERROR(BG14/BE14,"-")</f>
        <v>0.2</v>
      </c>
      <c r="BI14" s="115">
        <v>11000</v>
      </c>
      <c r="BJ14" s="116">
        <f>IFERROR(BI14/BE14,"-")</f>
        <v>2200</v>
      </c>
      <c r="BK14" s="117"/>
      <c r="BL14" s="117"/>
      <c r="BM14" s="117">
        <v>1</v>
      </c>
      <c r="BN14" s="119">
        <v>2</v>
      </c>
      <c r="BO14" s="120">
        <f>IF(P14=0,"",IF(BN14=0,"",(BN14/P14)))</f>
        <v>0.2</v>
      </c>
      <c r="BP14" s="121">
        <v>1</v>
      </c>
      <c r="BQ14" s="122">
        <f>IFERROR(BP14/BN14,"-")</f>
        <v>0.5</v>
      </c>
      <c r="BR14" s="123">
        <v>42000</v>
      </c>
      <c r="BS14" s="124">
        <f>IFERROR(BR14/BN14,"-")</f>
        <v>21000</v>
      </c>
      <c r="BT14" s="125"/>
      <c r="BU14" s="125"/>
      <c r="BV14" s="125">
        <v>1</v>
      </c>
      <c r="BW14" s="126">
        <v>2</v>
      </c>
      <c r="BX14" s="127">
        <f>IF(P14=0,"",IF(BW14=0,"",(BW14/P14)))</f>
        <v>0.2</v>
      </c>
      <c r="BY14" s="128">
        <v>1</v>
      </c>
      <c r="BZ14" s="129">
        <f>IFERROR(BY14/BW14,"-")</f>
        <v>0.5</v>
      </c>
      <c r="CA14" s="130">
        <v>5000</v>
      </c>
      <c r="CB14" s="131">
        <f>IFERROR(CA14/BW14,"-")</f>
        <v>2500</v>
      </c>
      <c r="CC14" s="132">
        <v>1</v>
      </c>
      <c r="CD14" s="132"/>
      <c r="CE14" s="132"/>
      <c r="CF14" s="133">
        <v>1</v>
      </c>
      <c r="CG14" s="134">
        <f>IF(P14=0,"",IF(CF14=0,"",(CF14/P14)))</f>
        <v>0.1</v>
      </c>
      <c r="CH14" s="135">
        <v>1</v>
      </c>
      <c r="CI14" s="136">
        <f>IFERROR(CH14/CF14,"-")</f>
        <v>1</v>
      </c>
      <c r="CJ14" s="137">
        <v>8000</v>
      </c>
      <c r="CK14" s="138">
        <f>IFERROR(CJ14/CF14,"-")</f>
        <v>8000</v>
      </c>
      <c r="CL14" s="139"/>
      <c r="CM14" s="139">
        <v>1</v>
      </c>
      <c r="CN14" s="139"/>
      <c r="CO14" s="140">
        <v>4</v>
      </c>
      <c r="CP14" s="141">
        <v>66000</v>
      </c>
      <c r="CQ14" s="141">
        <v>42000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>
        <f>AB15</f>
        <v>8.2</v>
      </c>
      <c r="B15" s="203" t="s">
        <v>95</v>
      </c>
      <c r="C15" s="203" t="s">
        <v>75</v>
      </c>
      <c r="D15" s="203" t="s">
        <v>96</v>
      </c>
      <c r="E15" s="203"/>
      <c r="F15" s="203" t="s">
        <v>85</v>
      </c>
      <c r="G15" s="203" t="s">
        <v>97</v>
      </c>
      <c r="H15" s="90" t="s">
        <v>98</v>
      </c>
      <c r="I15" s="90" t="s">
        <v>99</v>
      </c>
      <c r="J15" s="188">
        <v>45000</v>
      </c>
      <c r="K15" s="81">
        <v>0</v>
      </c>
      <c r="L15" s="81">
        <v>0</v>
      </c>
      <c r="M15" s="81">
        <v>7</v>
      </c>
      <c r="N15" s="91">
        <v>2</v>
      </c>
      <c r="O15" s="92">
        <v>0</v>
      </c>
      <c r="P15" s="93">
        <f>N15+O15</f>
        <v>2</v>
      </c>
      <c r="Q15" s="82">
        <f>IFERROR(P15/M15,"-")</f>
        <v>0.28571428571429</v>
      </c>
      <c r="R15" s="81">
        <v>0</v>
      </c>
      <c r="S15" s="81">
        <v>1</v>
      </c>
      <c r="T15" s="82">
        <f>IFERROR(S15/(O15+P15),"-")</f>
        <v>0.5</v>
      </c>
      <c r="U15" s="182">
        <f>IFERROR(J15/SUM(P15:P16),"-")</f>
        <v>6428.5714285714</v>
      </c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>
        <f>SUM(X15:X16)-SUM(J15:J16)</f>
        <v>324000</v>
      </c>
      <c r="AB15" s="85">
        <f>SUM(X15:X16)/SUM(J15:J16)</f>
        <v>8.2</v>
      </c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2</v>
      </c>
      <c r="AN15" s="101">
        <f>IF(P15=0,"",IF(AM15=0,"",(AM15/P15)))</f>
        <v>1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100</v>
      </c>
      <c r="C16" s="203"/>
      <c r="D16" s="203"/>
      <c r="E16" s="203"/>
      <c r="F16" s="203" t="s">
        <v>64</v>
      </c>
      <c r="G16" s="203"/>
      <c r="H16" s="90"/>
      <c r="I16" s="90"/>
      <c r="J16" s="188"/>
      <c r="K16" s="81">
        <v>0</v>
      </c>
      <c r="L16" s="81">
        <v>0</v>
      </c>
      <c r="M16" s="81">
        <v>43</v>
      </c>
      <c r="N16" s="91">
        <v>5</v>
      </c>
      <c r="O16" s="92">
        <v>0</v>
      </c>
      <c r="P16" s="93">
        <f>N16+O16</f>
        <v>5</v>
      </c>
      <c r="Q16" s="82">
        <f>IFERROR(P16/M16,"-")</f>
        <v>0.11627906976744</v>
      </c>
      <c r="R16" s="81">
        <v>0</v>
      </c>
      <c r="S16" s="81">
        <v>1</v>
      </c>
      <c r="T16" s="82">
        <f>IFERROR(S16/(O16+P16),"-")</f>
        <v>0.2</v>
      </c>
      <c r="U16" s="182"/>
      <c r="V16" s="84">
        <v>2</v>
      </c>
      <c r="W16" s="82">
        <f>IF(P16=0,"-",V16/P16)</f>
        <v>0.4</v>
      </c>
      <c r="X16" s="186">
        <v>369000</v>
      </c>
      <c r="Y16" s="187">
        <f>IFERROR(X16/P16,"-")</f>
        <v>73800</v>
      </c>
      <c r="Z16" s="187">
        <f>IFERROR(X16/V16,"-")</f>
        <v>184500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>
        <v>1</v>
      </c>
      <c r="AN16" s="101">
        <f>IF(P16=0,"",IF(AM16=0,"",(AM16/P16)))</f>
        <v>0.2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2</v>
      </c>
      <c r="BF16" s="113">
        <f>IF(P16=0,"",IF(BE16=0,"",(BE16/P16)))</f>
        <v>0.4</v>
      </c>
      <c r="BG16" s="112">
        <v>1</v>
      </c>
      <c r="BH16" s="114">
        <f>IFERROR(BG16/BE16,"-")</f>
        <v>0.5</v>
      </c>
      <c r="BI16" s="115">
        <v>100000</v>
      </c>
      <c r="BJ16" s="116">
        <f>IFERROR(BI16/BE16,"-")</f>
        <v>50000</v>
      </c>
      <c r="BK16" s="117"/>
      <c r="BL16" s="117"/>
      <c r="BM16" s="117">
        <v>1</v>
      </c>
      <c r="BN16" s="119">
        <v>1</v>
      </c>
      <c r="BO16" s="120">
        <f>IF(P16=0,"",IF(BN16=0,"",(BN16/P16)))</f>
        <v>0.2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1</v>
      </c>
      <c r="BX16" s="127">
        <f>IF(P16=0,"",IF(BW16=0,"",(BW16/P16)))</f>
        <v>0.2</v>
      </c>
      <c r="BY16" s="128">
        <v>1</v>
      </c>
      <c r="BZ16" s="129">
        <f>IFERROR(BY16/BW16,"-")</f>
        <v>1</v>
      </c>
      <c r="CA16" s="130">
        <v>269000</v>
      </c>
      <c r="CB16" s="131">
        <f>IFERROR(CA16/BW16,"-")</f>
        <v>269000</v>
      </c>
      <c r="CC16" s="132"/>
      <c r="CD16" s="132"/>
      <c r="CE16" s="132">
        <v>1</v>
      </c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2</v>
      </c>
      <c r="CP16" s="141">
        <v>369000</v>
      </c>
      <c r="CQ16" s="141">
        <v>269000</v>
      </c>
      <c r="CR16" s="141"/>
      <c r="CS16" s="142" t="str">
        <f>IF(AND(CQ16=0,CR16=0),"",IF(AND(CQ16&lt;=100000,CR16&lt;=100000),"",IF(CQ16/CP16&gt;0.7,"男高",IF(CR16/CP16&gt;0.7,"女高",""))))</f>
        <v>男高</v>
      </c>
    </row>
    <row r="17" spans="1:98">
      <c r="A17" s="80">
        <f>AB17</f>
        <v>0.12307692307692</v>
      </c>
      <c r="B17" s="203" t="s">
        <v>101</v>
      </c>
      <c r="C17" s="203" t="s">
        <v>75</v>
      </c>
      <c r="D17" s="203" t="s">
        <v>96</v>
      </c>
      <c r="E17" s="203"/>
      <c r="F17" s="203" t="s">
        <v>85</v>
      </c>
      <c r="G17" s="203" t="s">
        <v>102</v>
      </c>
      <c r="H17" s="90" t="s">
        <v>98</v>
      </c>
      <c r="I17" s="90" t="s">
        <v>103</v>
      </c>
      <c r="J17" s="188">
        <v>65000</v>
      </c>
      <c r="K17" s="81">
        <v>0</v>
      </c>
      <c r="L17" s="81">
        <v>0</v>
      </c>
      <c r="M17" s="81">
        <v>18</v>
      </c>
      <c r="N17" s="91">
        <v>0</v>
      </c>
      <c r="O17" s="92">
        <v>0</v>
      </c>
      <c r="P17" s="93">
        <f>N17+O17</f>
        <v>0</v>
      </c>
      <c r="Q17" s="82">
        <f>IFERROR(P17/M17,"-")</f>
        <v>0</v>
      </c>
      <c r="R17" s="81">
        <v>0</v>
      </c>
      <c r="S17" s="81">
        <v>0</v>
      </c>
      <c r="T17" s="82" t="str">
        <f>IFERROR(S17/(O17+P17),"-")</f>
        <v>-</v>
      </c>
      <c r="U17" s="182">
        <f>IFERROR(J17/SUM(P17:P18),"-")</f>
        <v>5909.0909090909</v>
      </c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>
        <f>SUM(X17:X18)-SUM(J17:J18)</f>
        <v>-57000</v>
      </c>
      <c r="AB17" s="85">
        <f>SUM(X17:X18)/SUM(J17:J18)</f>
        <v>0.12307692307692</v>
      </c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104</v>
      </c>
      <c r="C18" s="203"/>
      <c r="D18" s="203"/>
      <c r="E18" s="203"/>
      <c r="F18" s="203" t="s">
        <v>64</v>
      </c>
      <c r="G18" s="203"/>
      <c r="H18" s="90"/>
      <c r="I18" s="90"/>
      <c r="J18" s="188"/>
      <c r="K18" s="81">
        <v>0</v>
      </c>
      <c r="L18" s="81">
        <v>0</v>
      </c>
      <c r="M18" s="81">
        <v>54</v>
      </c>
      <c r="N18" s="91">
        <v>11</v>
      </c>
      <c r="O18" s="92">
        <v>0</v>
      </c>
      <c r="P18" s="93">
        <f>N18+O18</f>
        <v>11</v>
      </c>
      <c r="Q18" s="82">
        <f>IFERROR(P18/M18,"-")</f>
        <v>0.2037037037037</v>
      </c>
      <c r="R18" s="81">
        <v>0</v>
      </c>
      <c r="S18" s="81">
        <v>0</v>
      </c>
      <c r="T18" s="82">
        <f>IFERROR(S18/(O18+P18),"-")</f>
        <v>0</v>
      </c>
      <c r="U18" s="182"/>
      <c r="V18" s="84">
        <v>2</v>
      </c>
      <c r="W18" s="82">
        <f>IF(P18=0,"-",V18/P18)</f>
        <v>0.18181818181818</v>
      </c>
      <c r="X18" s="186">
        <v>8000</v>
      </c>
      <c r="Y18" s="187">
        <f>IFERROR(X18/P18,"-")</f>
        <v>727.27272727273</v>
      </c>
      <c r="Z18" s="187">
        <f>IFERROR(X18/V18,"-")</f>
        <v>4000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0.090909090909091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4</v>
      </c>
      <c r="BF18" s="113">
        <f>IF(P18=0,"",IF(BE18=0,"",(BE18/P18)))</f>
        <v>0.36363636363636</v>
      </c>
      <c r="BG18" s="112">
        <v>1</v>
      </c>
      <c r="BH18" s="114">
        <f>IFERROR(BG18/BE18,"-")</f>
        <v>0.25</v>
      </c>
      <c r="BI18" s="115">
        <v>5000</v>
      </c>
      <c r="BJ18" s="116">
        <f>IFERROR(BI18/BE18,"-")</f>
        <v>1250</v>
      </c>
      <c r="BK18" s="117">
        <v>1</v>
      </c>
      <c r="BL18" s="117"/>
      <c r="BM18" s="117"/>
      <c r="BN18" s="119">
        <v>1</v>
      </c>
      <c r="BO18" s="120">
        <f>IF(P18=0,"",IF(BN18=0,"",(BN18/P18)))</f>
        <v>0.090909090909091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4</v>
      </c>
      <c r="BX18" s="127">
        <f>IF(P18=0,"",IF(BW18=0,"",(BW18/P18)))</f>
        <v>0.36363636363636</v>
      </c>
      <c r="BY18" s="128">
        <v>1</v>
      </c>
      <c r="BZ18" s="129">
        <f>IFERROR(BY18/BW18,"-")</f>
        <v>0.25</v>
      </c>
      <c r="CA18" s="130">
        <v>3000</v>
      </c>
      <c r="CB18" s="131">
        <f>IFERROR(CA18/BW18,"-")</f>
        <v>750</v>
      </c>
      <c r="CC18" s="132">
        <v>1</v>
      </c>
      <c r="CD18" s="132"/>
      <c r="CE18" s="132"/>
      <c r="CF18" s="133">
        <v>1</v>
      </c>
      <c r="CG18" s="134">
        <f>IF(P18=0,"",IF(CF18=0,"",(CF18/P18)))</f>
        <v>0.090909090909091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2</v>
      </c>
      <c r="CP18" s="141">
        <v>8000</v>
      </c>
      <c r="CQ18" s="141">
        <v>5000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0.81666666666667</v>
      </c>
      <c r="B19" s="203" t="s">
        <v>105</v>
      </c>
      <c r="C19" s="203" t="s">
        <v>106</v>
      </c>
      <c r="D19" s="203" t="s">
        <v>90</v>
      </c>
      <c r="E19" s="203"/>
      <c r="F19" s="203" t="s">
        <v>85</v>
      </c>
      <c r="G19" s="203" t="s">
        <v>107</v>
      </c>
      <c r="H19" s="90" t="s">
        <v>92</v>
      </c>
      <c r="I19" s="90" t="s">
        <v>108</v>
      </c>
      <c r="J19" s="188">
        <v>60000</v>
      </c>
      <c r="K19" s="81">
        <v>0</v>
      </c>
      <c r="L19" s="81">
        <v>0</v>
      </c>
      <c r="M19" s="81">
        <v>25</v>
      </c>
      <c r="N19" s="91">
        <v>4</v>
      </c>
      <c r="O19" s="92">
        <v>0</v>
      </c>
      <c r="P19" s="93">
        <f>N19+O19</f>
        <v>4</v>
      </c>
      <c r="Q19" s="82">
        <f>IFERROR(P19/M19,"-")</f>
        <v>0.16</v>
      </c>
      <c r="R19" s="81">
        <v>1</v>
      </c>
      <c r="S19" s="81">
        <v>2</v>
      </c>
      <c r="T19" s="82">
        <f>IFERROR(S19/(O19+P19),"-")</f>
        <v>0.5</v>
      </c>
      <c r="U19" s="182">
        <f>IFERROR(J19/SUM(P19:P20),"-")</f>
        <v>3750</v>
      </c>
      <c r="V19" s="84">
        <v>1</v>
      </c>
      <c r="W19" s="82">
        <f>IF(P19=0,"-",V19/P19)</f>
        <v>0.25</v>
      </c>
      <c r="X19" s="186">
        <v>6000</v>
      </c>
      <c r="Y19" s="187">
        <f>IFERROR(X19/P19,"-")</f>
        <v>1500</v>
      </c>
      <c r="Z19" s="187">
        <f>IFERROR(X19/V19,"-")</f>
        <v>6000</v>
      </c>
      <c r="AA19" s="188">
        <f>SUM(X19:X20)-SUM(J19:J20)</f>
        <v>-11000</v>
      </c>
      <c r="AB19" s="85">
        <f>SUM(X19:X20)/SUM(J19:J20)</f>
        <v>0.81666666666667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>
        <v>2</v>
      </c>
      <c r="AN19" s="101">
        <f>IF(P19=0,"",IF(AM19=0,"",(AM19/P19)))</f>
        <v>0.5</v>
      </c>
      <c r="AO19" s="100">
        <v>1</v>
      </c>
      <c r="AP19" s="102">
        <f>IFERROR(AP19/AM19,"-")</f>
        <v>0</v>
      </c>
      <c r="AQ19" s="103">
        <v>6000</v>
      </c>
      <c r="AR19" s="104">
        <f>IFERROR(AQ19/AM19,"-")</f>
        <v>3000</v>
      </c>
      <c r="AS19" s="105"/>
      <c r="AT19" s="105">
        <v>1</v>
      </c>
      <c r="AU19" s="105"/>
      <c r="AV19" s="106">
        <v>1</v>
      </c>
      <c r="AW19" s="107">
        <f>IF(P19=0,"",IF(AV19=0,"",(AV19/P19)))</f>
        <v>0.25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1</v>
      </c>
      <c r="BF19" s="113">
        <f>IF(P19=0,"",IF(BE19=0,"",(BE19/P19)))</f>
        <v>0.25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6000</v>
      </c>
      <c r="CQ19" s="141">
        <v>6000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109</v>
      </c>
      <c r="C20" s="203"/>
      <c r="D20" s="203"/>
      <c r="E20" s="203"/>
      <c r="F20" s="203" t="s">
        <v>64</v>
      </c>
      <c r="G20" s="203"/>
      <c r="H20" s="90"/>
      <c r="I20" s="90"/>
      <c r="J20" s="188"/>
      <c r="K20" s="81">
        <v>0</v>
      </c>
      <c r="L20" s="81">
        <v>0</v>
      </c>
      <c r="M20" s="81">
        <v>20</v>
      </c>
      <c r="N20" s="91">
        <v>12</v>
      </c>
      <c r="O20" s="92">
        <v>0</v>
      </c>
      <c r="P20" s="93">
        <f>N20+O20</f>
        <v>12</v>
      </c>
      <c r="Q20" s="82">
        <f>IFERROR(P20/M20,"-")</f>
        <v>0.6</v>
      </c>
      <c r="R20" s="81">
        <v>2</v>
      </c>
      <c r="S20" s="81">
        <v>1</v>
      </c>
      <c r="T20" s="82">
        <f>IFERROR(S20/(O20+P20),"-")</f>
        <v>0.083333333333333</v>
      </c>
      <c r="U20" s="182"/>
      <c r="V20" s="84">
        <v>3</v>
      </c>
      <c r="W20" s="82">
        <f>IF(P20=0,"-",V20/P20)</f>
        <v>0.25</v>
      </c>
      <c r="X20" s="186">
        <v>43000</v>
      </c>
      <c r="Y20" s="187">
        <f>IFERROR(X20/P20,"-")</f>
        <v>3583.3333333333</v>
      </c>
      <c r="Z20" s="187">
        <f>IFERROR(X20/V20,"-")</f>
        <v>14333.333333333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>
        <v>1</v>
      </c>
      <c r="AN20" s="101">
        <f>IF(P20=0,"",IF(AM20=0,"",(AM20/P20)))</f>
        <v>0.083333333333333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6</v>
      </c>
      <c r="BF20" s="113">
        <f>IF(P20=0,"",IF(BE20=0,"",(BE20/P20)))</f>
        <v>0.5</v>
      </c>
      <c r="BG20" s="112">
        <v>1</v>
      </c>
      <c r="BH20" s="114">
        <f>IFERROR(BG20/BE20,"-")</f>
        <v>0.16666666666667</v>
      </c>
      <c r="BI20" s="115">
        <v>5000</v>
      </c>
      <c r="BJ20" s="116">
        <f>IFERROR(BI20/BE20,"-")</f>
        <v>833.33333333333</v>
      </c>
      <c r="BK20" s="117">
        <v>1</v>
      </c>
      <c r="BL20" s="117"/>
      <c r="BM20" s="117"/>
      <c r="BN20" s="119">
        <v>3</v>
      </c>
      <c r="BO20" s="120">
        <f>IF(P20=0,"",IF(BN20=0,"",(BN20/P20)))</f>
        <v>0.25</v>
      </c>
      <c r="BP20" s="121">
        <v>1</v>
      </c>
      <c r="BQ20" s="122">
        <f>IFERROR(BP20/BN20,"-")</f>
        <v>0.33333333333333</v>
      </c>
      <c r="BR20" s="123">
        <v>35000</v>
      </c>
      <c r="BS20" s="124">
        <f>IFERROR(BR20/BN20,"-")</f>
        <v>11666.666666667</v>
      </c>
      <c r="BT20" s="125"/>
      <c r="BU20" s="125"/>
      <c r="BV20" s="125">
        <v>1</v>
      </c>
      <c r="BW20" s="126">
        <v>2</v>
      </c>
      <c r="BX20" s="127">
        <f>IF(P20=0,"",IF(BW20=0,"",(BW20/P20)))</f>
        <v>0.16666666666667</v>
      </c>
      <c r="BY20" s="128">
        <v>1</v>
      </c>
      <c r="BZ20" s="129">
        <f>IFERROR(BY20/BW20,"-")</f>
        <v>0.5</v>
      </c>
      <c r="CA20" s="130">
        <v>3000</v>
      </c>
      <c r="CB20" s="131">
        <f>IFERROR(CA20/BW20,"-")</f>
        <v>1500</v>
      </c>
      <c r="CC20" s="132">
        <v>1</v>
      </c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3</v>
      </c>
      <c r="CP20" s="141">
        <v>43000</v>
      </c>
      <c r="CQ20" s="141">
        <v>35000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>
        <f>AB21</f>
        <v>0.076923076923077</v>
      </c>
      <c r="B21" s="203" t="s">
        <v>110</v>
      </c>
      <c r="C21" s="203" t="s">
        <v>111</v>
      </c>
      <c r="D21" s="203" t="s">
        <v>112</v>
      </c>
      <c r="E21" s="203"/>
      <c r="F21" s="203" t="s">
        <v>85</v>
      </c>
      <c r="G21" s="203" t="s">
        <v>113</v>
      </c>
      <c r="H21" s="90" t="s">
        <v>114</v>
      </c>
      <c r="I21" s="90" t="s">
        <v>115</v>
      </c>
      <c r="J21" s="188">
        <v>130000</v>
      </c>
      <c r="K21" s="81">
        <v>0</v>
      </c>
      <c r="L21" s="81">
        <v>0</v>
      </c>
      <c r="M21" s="81">
        <v>16</v>
      </c>
      <c r="N21" s="91">
        <v>4</v>
      </c>
      <c r="O21" s="92">
        <v>0</v>
      </c>
      <c r="P21" s="93">
        <f>N21+O21</f>
        <v>4</v>
      </c>
      <c r="Q21" s="82">
        <f>IFERROR(P21/M21,"-")</f>
        <v>0.25</v>
      </c>
      <c r="R21" s="81">
        <v>2</v>
      </c>
      <c r="S21" s="81">
        <v>0</v>
      </c>
      <c r="T21" s="82">
        <f>IFERROR(S21/(O21+P21),"-")</f>
        <v>0</v>
      </c>
      <c r="U21" s="182">
        <f>IFERROR(J21/SUM(P21:P22),"-")</f>
        <v>21666.666666667</v>
      </c>
      <c r="V21" s="84">
        <v>1</v>
      </c>
      <c r="W21" s="82">
        <f>IF(P21=0,"-",V21/P21)</f>
        <v>0.25</v>
      </c>
      <c r="X21" s="186">
        <v>10000</v>
      </c>
      <c r="Y21" s="187">
        <f>IFERROR(X21/P21,"-")</f>
        <v>2500</v>
      </c>
      <c r="Z21" s="187">
        <f>IFERROR(X21/V21,"-")</f>
        <v>10000</v>
      </c>
      <c r="AA21" s="188">
        <f>SUM(X21:X22)-SUM(J21:J22)</f>
        <v>-120000</v>
      </c>
      <c r="AB21" s="85">
        <f>SUM(X21:X22)/SUM(J21:J22)</f>
        <v>0.076923076923077</v>
      </c>
      <c r="AC21" s="79"/>
      <c r="AD21" s="94">
        <v>1</v>
      </c>
      <c r="AE21" s="95">
        <f>IF(P21=0,"",IF(AD21=0,"",(AD21/P21)))</f>
        <v>0.25</v>
      </c>
      <c r="AF21" s="94"/>
      <c r="AG21" s="96">
        <f>IFERROR(AF21/AD21,"-")</f>
        <v>0</v>
      </c>
      <c r="AH21" s="97"/>
      <c r="AI21" s="98">
        <f>IFERROR(AH21/AD21,"-")</f>
        <v>0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>
        <v>1</v>
      </c>
      <c r="AW21" s="107">
        <f>IF(P21=0,"",IF(AV21=0,"",(AV21/P21)))</f>
        <v>0.25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>
        <v>2</v>
      </c>
      <c r="BF21" s="113">
        <f>IF(P21=0,"",IF(BE21=0,"",(BE21/P21)))</f>
        <v>0.5</v>
      </c>
      <c r="BG21" s="112">
        <v>1</v>
      </c>
      <c r="BH21" s="114">
        <f>IFERROR(BG21/BE21,"-")</f>
        <v>0.5</v>
      </c>
      <c r="BI21" s="115">
        <v>10000</v>
      </c>
      <c r="BJ21" s="116">
        <f>IFERROR(BI21/BE21,"-")</f>
        <v>5000</v>
      </c>
      <c r="BK21" s="117">
        <v>1</v>
      </c>
      <c r="BL21" s="117"/>
      <c r="BM21" s="117"/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1</v>
      </c>
      <c r="CP21" s="141">
        <v>10000</v>
      </c>
      <c r="CQ21" s="141">
        <v>10000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116</v>
      </c>
      <c r="C22" s="203"/>
      <c r="D22" s="203"/>
      <c r="E22" s="203"/>
      <c r="F22" s="203" t="s">
        <v>64</v>
      </c>
      <c r="G22" s="203"/>
      <c r="H22" s="90"/>
      <c r="I22" s="90"/>
      <c r="J22" s="188"/>
      <c r="K22" s="81">
        <v>0</v>
      </c>
      <c r="L22" s="81">
        <v>0</v>
      </c>
      <c r="M22" s="81">
        <v>2</v>
      </c>
      <c r="N22" s="91">
        <v>2</v>
      </c>
      <c r="O22" s="92">
        <v>0</v>
      </c>
      <c r="P22" s="93">
        <f>N22+O22</f>
        <v>2</v>
      </c>
      <c r="Q22" s="82">
        <f>IFERROR(P22/M22,"-")</f>
        <v>1</v>
      </c>
      <c r="R22" s="81">
        <v>0</v>
      </c>
      <c r="S22" s="81">
        <v>0</v>
      </c>
      <c r="T22" s="82">
        <f>IFERROR(S22/(O22+P22),"-")</f>
        <v>0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1</v>
      </c>
      <c r="AN22" s="101">
        <f>IF(P22=0,"",IF(AM22=0,"",(AM22/P22)))</f>
        <v>0.5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1</v>
      </c>
      <c r="BO22" s="120">
        <f>IF(P22=0,"",IF(BN22=0,"",(BN22/P22)))</f>
        <v>0.5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>
        <f>AB23</f>
        <v>0</v>
      </c>
      <c r="B23" s="203" t="s">
        <v>117</v>
      </c>
      <c r="C23" s="203" t="s">
        <v>83</v>
      </c>
      <c r="D23" s="203" t="s">
        <v>118</v>
      </c>
      <c r="E23" s="203"/>
      <c r="F23" s="203" t="s">
        <v>85</v>
      </c>
      <c r="G23" s="203" t="s">
        <v>119</v>
      </c>
      <c r="H23" s="90" t="s">
        <v>79</v>
      </c>
      <c r="I23" s="90" t="s">
        <v>120</v>
      </c>
      <c r="J23" s="188">
        <v>65000</v>
      </c>
      <c r="K23" s="81">
        <v>0</v>
      </c>
      <c r="L23" s="81">
        <v>0</v>
      </c>
      <c r="M23" s="81">
        <v>18</v>
      </c>
      <c r="N23" s="91">
        <v>2</v>
      </c>
      <c r="O23" s="92">
        <v>0</v>
      </c>
      <c r="P23" s="93">
        <f>N23+O23</f>
        <v>2</v>
      </c>
      <c r="Q23" s="82">
        <f>IFERROR(P23/M23,"-")</f>
        <v>0.11111111111111</v>
      </c>
      <c r="R23" s="81">
        <v>0</v>
      </c>
      <c r="S23" s="81">
        <v>0</v>
      </c>
      <c r="T23" s="82">
        <f>IFERROR(S23/(O23+P23),"-")</f>
        <v>0</v>
      </c>
      <c r="U23" s="182">
        <f>IFERROR(J23/SUM(P23:P24),"-")</f>
        <v>21666.666666667</v>
      </c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>
        <f>SUM(X23:X24)-SUM(J23:J24)</f>
        <v>-65000</v>
      </c>
      <c r="AB23" s="85">
        <f>SUM(X23:X24)/SUM(J23:J24)</f>
        <v>0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>
        <v>1</v>
      </c>
      <c r="AW23" s="107">
        <f>IF(P23=0,"",IF(AV23=0,"",(AV23/P23)))</f>
        <v>0.5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>
        <v>1</v>
      </c>
      <c r="BF23" s="113">
        <f>IF(P23=0,"",IF(BE23=0,"",(BE23/P23)))</f>
        <v>0.5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121</v>
      </c>
      <c r="C24" s="203"/>
      <c r="D24" s="203"/>
      <c r="E24" s="203"/>
      <c r="F24" s="203" t="s">
        <v>64</v>
      </c>
      <c r="G24" s="203"/>
      <c r="H24" s="90"/>
      <c r="I24" s="90"/>
      <c r="J24" s="188"/>
      <c r="K24" s="81">
        <v>0</v>
      </c>
      <c r="L24" s="81">
        <v>0</v>
      </c>
      <c r="M24" s="81">
        <v>48</v>
      </c>
      <c r="N24" s="91">
        <v>1</v>
      </c>
      <c r="O24" s="92">
        <v>0</v>
      </c>
      <c r="P24" s="93">
        <f>N24+O24</f>
        <v>1</v>
      </c>
      <c r="Q24" s="82">
        <f>IFERROR(P24/M24,"-")</f>
        <v>0.020833333333333</v>
      </c>
      <c r="R24" s="81">
        <v>1</v>
      </c>
      <c r="S24" s="81">
        <v>0</v>
      </c>
      <c r="T24" s="82">
        <f>IFERROR(S24/(O24+P24),"-")</f>
        <v>0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>
        <v>1</v>
      </c>
      <c r="BX24" s="127">
        <f>IF(P24=0,"",IF(BW24=0,"",(BW24/P24)))</f>
        <v>1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4.4933333333333</v>
      </c>
      <c r="B25" s="203" t="s">
        <v>122</v>
      </c>
      <c r="C25" s="203" t="s">
        <v>83</v>
      </c>
      <c r="D25" s="203" t="s">
        <v>123</v>
      </c>
      <c r="E25" s="203"/>
      <c r="F25" s="203" t="s">
        <v>85</v>
      </c>
      <c r="G25" s="203" t="s">
        <v>124</v>
      </c>
      <c r="H25" s="90" t="s">
        <v>79</v>
      </c>
      <c r="I25" s="90" t="s">
        <v>120</v>
      </c>
      <c r="J25" s="188">
        <v>75000</v>
      </c>
      <c r="K25" s="81">
        <v>0</v>
      </c>
      <c r="L25" s="81">
        <v>0</v>
      </c>
      <c r="M25" s="81">
        <v>73</v>
      </c>
      <c r="N25" s="91">
        <v>6</v>
      </c>
      <c r="O25" s="92">
        <v>0</v>
      </c>
      <c r="P25" s="93">
        <f>N25+O25</f>
        <v>6</v>
      </c>
      <c r="Q25" s="82">
        <f>IFERROR(P25/M25,"-")</f>
        <v>0.082191780821918</v>
      </c>
      <c r="R25" s="81">
        <v>1</v>
      </c>
      <c r="S25" s="81">
        <v>0</v>
      </c>
      <c r="T25" s="82">
        <f>IFERROR(S25/(O25+P25),"-")</f>
        <v>0</v>
      </c>
      <c r="U25" s="182">
        <f>IFERROR(J25/SUM(P25:P26),"-")</f>
        <v>6250</v>
      </c>
      <c r="V25" s="84">
        <v>1</v>
      </c>
      <c r="W25" s="82">
        <f>IF(P25=0,"-",V25/P25)</f>
        <v>0.16666666666667</v>
      </c>
      <c r="X25" s="186">
        <v>20000</v>
      </c>
      <c r="Y25" s="187">
        <f>IFERROR(X25/P25,"-")</f>
        <v>3333.3333333333</v>
      </c>
      <c r="Z25" s="187">
        <f>IFERROR(X25/V25,"-")</f>
        <v>20000</v>
      </c>
      <c r="AA25" s="188">
        <f>SUM(X25:X26)-SUM(J25:J26)</f>
        <v>262000</v>
      </c>
      <c r="AB25" s="85">
        <f>SUM(X25:X26)/SUM(J25:J26)</f>
        <v>4.4933333333333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>
        <v>1</v>
      </c>
      <c r="AN25" s="101">
        <f>IF(P25=0,"",IF(AM25=0,"",(AM25/P25)))</f>
        <v>0.16666666666667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>
        <v>1</v>
      </c>
      <c r="AW25" s="107">
        <f>IF(P25=0,"",IF(AV25=0,"",(AV25/P25)))</f>
        <v>0.16666666666667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>
        <v>3</v>
      </c>
      <c r="BF25" s="113">
        <f>IF(P25=0,"",IF(BE25=0,"",(BE25/P25)))</f>
        <v>0.5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1</v>
      </c>
      <c r="BO25" s="120">
        <f>IF(P25=0,"",IF(BN25=0,"",(BN25/P25)))</f>
        <v>0.16666666666667</v>
      </c>
      <c r="BP25" s="121">
        <v>1</v>
      </c>
      <c r="BQ25" s="122">
        <f>IFERROR(BP25/BN25,"-")</f>
        <v>1</v>
      </c>
      <c r="BR25" s="123">
        <v>20000</v>
      </c>
      <c r="BS25" s="124">
        <f>IFERROR(BR25/BN25,"-")</f>
        <v>20000</v>
      </c>
      <c r="BT25" s="125"/>
      <c r="BU25" s="125"/>
      <c r="BV25" s="125">
        <v>1</v>
      </c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20000</v>
      </c>
      <c r="CQ25" s="141">
        <v>20000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125</v>
      </c>
      <c r="C26" s="203"/>
      <c r="D26" s="203"/>
      <c r="E26" s="203"/>
      <c r="F26" s="203" t="s">
        <v>64</v>
      </c>
      <c r="G26" s="203"/>
      <c r="H26" s="90"/>
      <c r="I26" s="90"/>
      <c r="J26" s="188"/>
      <c r="K26" s="81">
        <v>0</v>
      </c>
      <c r="L26" s="81">
        <v>0</v>
      </c>
      <c r="M26" s="81">
        <v>11</v>
      </c>
      <c r="N26" s="91">
        <v>6</v>
      </c>
      <c r="O26" s="92">
        <v>0</v>
      </c>
      <c r="P26" s="93">
        <f>N26+O26</f>
        <v>6</v>
      </c>
      <c r="Q26" s="82">
        <f>IFERROR(P26/M26,"-")</f>
        <v>0.54545454545455</v>
      </c>
      <c r="R26" s="81">
        <v>2</v>
      </c>
      <c r="S26" s="81">
        <v>1</v>
      </c>
      <c r="T26" s="82">
        <f>IFERROR(S26/(O26+P26),"-")</f>
        <v>0.16666666666667</v>
      </c>
      <c r="U26" s="182"/>
      <c r="V26" s="84">
        <v>2</v>
      </c>
      <c r="W26" s="82">
        <f>IF(P26=0,"-",V26/P26)</f>
        <v>0.33333333333333</v>
      </c>
      <c r="X26" s="186">
        <v>317000</v>
      </c>
      <c r="Y26" s="187">
        <f>IFERROR(X26/P26,"-")</f>
        <v>52833.333333333</v>
      </c>
      <c r="Z26" s="187">
        <f>IFERROR(X26/V26,"-")</f>
        <v>158500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2</v>
      </c>
      <c r="BF26" s="113">
        <f>IF(P26=0,"",IF(BE26=0,"",(BE26/P26)))</f>
        <v>0.33333333333333</v>
      </c>
      <c r="BG26" s="112">
        <v>1</v>
      </c>
      <c r="BH26" s="114">
        <f>IFERROR(BG26/BE26,"-")</f>
        <v>0.5</v>
      </c>
      <c r="BI26" s="115">
        <v>242000</v>
      </c>
      <c r="BJ26" s="116">
        <f>IFERROR(BI26/BE26,"-")</f>
        <v>121000</v>
      </c>
      <c r="BK26" s="117"/>
      <c r="BL26" s="117"/>
      <c r="BM26" s="117">
        <v>1</v>
      </c>
      <c r="BN26" s="119">
        <v>2</v>
      </c>
      <c r="BO26" s="120">
        <f>IF(P26=0,"",IF(BN26=0,"",(BN26/P26)))</f>
        <v>0.33333333333333</v>
      </c>
      <c r="BP26" s="121">
        <v>1</v>
      </c>
      <c r="BQ26" s="122">
        <f>IFERROR(BP26/BN26,"-")</f>
        <v>0.5</v>
      </c>
      <c r="BR26" s="123">
        <v>75000</v>
      </c>
      <c r="BS26" s="124">
        <f>IFERROR(BR26/BN26,"-")</f>
        <v>37500</v>
      </c>
      <c r="BT26" s="125"/>
      <c r="BU26" s="125"/>
      <c r="BV26" s="125">
        <v>1</v>
      </c>
      <c r="BW26" s="126">
        <v>2</v>
      </c>
      <c r="BX26" s="127">
        <f>IF(P26=0,"",IF(BW26=0,"",(BW26/P26)))</f>
        <v>0.33333333333333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2</v>
      </c>
      <c r="CP26" s="141">
        <v>317000</v>
      </c>
      <c r="CQ26" s="141">
        <v>242000</v>
      </c>
      <c r="CR26" s="141"/>
      <c r="CS26" s="142" t="str">
        <f>IF(AND(CQ26=0,CR26=0),"",IF(AND(CQ26&lt;=100000,CR26&lt;=100000),"",IF(CQ26/CP26&gt;0.7,"男高",IF(CR26/CP26&gt;0.7,"女高",""))))</f>
        <v>男高</v>
      </c>
    </row>
    <row r="27" spans="1:98">
      <c r="A27" s="80">
        <f>AB27</f>
        <v>0.33333333333333</v>
      </c>
      <c r="B27" s="203" t="s">
        <v>126</v>
      </c>
      <c r="C27" s="203" t="s">
        <v>106</v>
      </c>
      <c r="D27" s="203" t="s">
        <v>127</v>
      </c>
      <c r="E27" s="203"/>
      <c r="F27" s="203" t="s">
        <v>85</v>
      </c>
      <c r="G27" s="203" t="s">
        <v>128</v>
      </c>
      <c r="H27" s="90" t="s">
        <v>129</v>
      </c>
      <c r="I27" s="90" t="s">
        <v>120</v>
      </c>
      <c r="J27" s="188">
        <v>45000</v>
      </c>
      <c r="K27" s="81">
        <v>0</v>
      </c>
      <c r="L27" s="81">
        <v>0</v>
      </c>
      <c r="M27" s="81">
        <v>12</v>
      </c>
      <c r="N27" s="91">
        <v>1</v>
      </c>
      <c r="O27" s="92">
        <v>0</v>
      </c>
      <c r="P27" s="93">
        <f>N27+O27</f>
        <v>1</v>
      </c>
      <c r="Q27" s="82">
        <f>IFERROR(P27/M27,"-")</f>
        <v>0.083333333333333</v>
      </c>
      <c r="R27" s="81">
        <v>0</v>
      </c>
      <c r="S27" s="81">
        <v>1</v>
      </c>
      <c r="T27" s="82">
        <f>IFERROR(S27/(O27+P27),"-")</f>
        <v>1</v>
      </c>
      <c r="U27" s="182">
        <f>IFERROR(J27/SUM(P27:P28),"-")</f>
        <v>45000</v>
      </c>
      <c r="V27" s="84">
        <v>1</v>
      </c>
      <c r="W27" s="82">
        <f>IF(P27=0,"-",V27/P27)</f>
        <v>1</v>
      </c>
      <c r="X27" s="186">
        <v>15000</v>
      </c>
      <c r="Y27" s="187">
        <f>IFERROR(X27/P27,"-")</f>
        <v>15000</v>
      </c>
      <c r="Z27" s="187">
        <f>IFERROR(X27/V27,"-")</f>
        <v>15000</v>
      </c>
      <c r="AA27" s="188">
        <f>SUM(X27:X28)-SUM(J27:J28)</f>
        <v>-30000</v>
      </c>
      <c r="AB27" s="85">
        <f>SUM(X27:X28)/SUM(J27:J28)</f>
        <v>0.33333333333333</v>
      </c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>
        <f>IF(P27=0,"",IF(BN27=0,"",(BN27/P27)))</f>
        <v>0</v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>
        <v>1</v>
      </c>
      <c r="CG27" s="134">
        <f>IF(P27=0,"",IF(CF27=0,"",(CF27/P27)))</f>
        <v>1</v>
      </c>
      <c r="CH27" s="135">
        <v>1</v>
      </c>
      <c r="CI27" s="136">
        <f>IFERROR(CH27/CF27,"-")</f>
        <v>1</v>
      </c>
      <c r="CJ27" s="137">
        <v>15000</v>
      </c>
      <c r="CK27" s="138">
        <f>IFERROR(CJ27/CF27,"-")</f>
        <v>15000</v>
      </c>
      <c r="CL27" s="139"/>
      <c r="CM27" s="139"/>
      <c r="CN27" s="139">
        <v>1</v>
      </c>
      <c r="CO27" s="140">
        <v>1</v>
      </c>
      <c r="CP27" s="141">
        <v>15000</v>
      </c>
      <c r="CQ27" s="141">
        <v>15000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130</v>
      </c>
      <c r="C28" s="203"/>
      <c r="D28" s="203"/>
      <c r="E28" s="203"/>
      <c r="F28" s="203" t="s">
        <v>64</v>
      </c>
      <c r="G28" s="203"/>
      <c r="H28" s="90"/>
      <c r="I28" s="90"/>
      <c r="J28" s="188"/>
      <c r="K28" s="81">
        <v>0</v>
      </c>
      <c r="L28" s="81">
        <v>0</v>
      </c>
      <c r="M28" s="81">
        <v>1</v>
      </c>
      <c r="N28" s="91">
        <v>0</v>
      </c>
      <c r="O28" s="92">
        <v>0</v>
      </c>
      <c r="P28" s="93">
        <f>N28+O28</f>
        <v>0</v>
      </c>
      <c r="Q28" s="82">
        <f>IFERROR(P28/M28,"-")</f>
        <v>0</v>
      </c>
      <c r="R28" s="81">
        <v>0</v>
      </c>
      <c r="S28" s="81">
        <v>0</v>
      </c>
      <c r="T28" s="82" t="str">
        <f>IFERROR(S28/(O28+P28),"-")</f>
        <v>-</v>
      </c>
      <c r="U28" s="182"/>
      <c r="V28" s="84">
        <v>0</v>
      </c>
      <c r="W28" s="82" t="str">
        <f>IF(P28=0,"-",V28/P28)</f>
        <v>-</v>
      </c>
      <c r="X28" s="186">
        <v>0</v>
      </c>
      <c r="Y28" s="187" t="str">
        <f>IFERROR(X28/P28,"-")</f>
        <v>-</v>
      </c>
      <c r="Z28" s="187" t="str">
        <f>IFERROR(X28/V28,"-")</f>
        <v>-</v>
      </c>
      <c r="AA28" s="188"/>
      <c r="AB28" s="85"/>
      <c r="AC28" s="79"/>
      <c r="AD28" s="94"/>
      <c r="AE28" s="95" t="str">
        <f>IF(P28=0,"",IF(AD28=0,"",(AD28/P28)))</f>
        <v/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 t="str">
        <f>IF(P28=0,"",IF(AM28=0,"",(AM28/P28)))</f>
        <v/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 t="str">
        <f>IF(P28=0,"",IF(AV28=0,"",(AV28/P28)))</f>
        <v/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 t="str">
        <f>IF(P28=0,"",IF(BE28=0,"",(BE28/P28)))</f>
        <v/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 t="str">
        <f>IF(P28=0,"",IF(BN28=0,"",(BN28/P28)))</f>
        <v/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 t="str">
        <f>IF(P28=0,"",IF(BW28=0,"",(BW28/P28)))</f>
        <v/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 t="str">
        <f>IF(P28=0,"",IF(CF28=0,"",(CF28/P28)))</f>
        <v/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>
        <f>AB29</f>
        <v>1.2461538461538</v>
      </c>
      <c r="B29" s="203" t="s">
        <v>131</v>
      </c>
      <c r="C29" s="203" t="s">
        <v>132</v>
      </c>
      <c r="D29" s="203" t="s">
        <v>96</v>
      </c>
      <c r="E29" s="203"/>
      <c r="F29" s="203" t="s">
        <v>85</v>
      </c>
      <c r="G29" s="203" t="s">
        <v>133</v>
      </c>
      <c r="H29" s="90" t="s">
        <v>98</v>
      </c>
      <c r="I29" s="90" t="s">
        <v>120</v>
      </c>
      <c r="J29" s="188">
        <v>65000</v>
      </c>
      <c r="K29" s="81">
        <v>0</v>
      </c>
      <c r="L29" s="81">
        <v>0</v>
      </c>
      <c r="M29" s="81">
        <v>58</v>
      </c>
      <c r="N29" s="91">
        <v>3</v>
      </c>
      <c r="O29" s="92">
        <v>0</v>
      </c>
      <c r="P29" s="93">
        <f>N29+O29</f>
        <v>3</v>
      </c>
      <c r="Q29" s="82">
        <f>IFERROR(P29/M29,"-")</f>
        <v>0.051724137931034</v>
      </c>
      <c r="R29" s="81">
        <v>1</v>
      </c>
      <c r="S29" s="81">
        <v>1</v>
      </c>
      <c r="T29" s="82">
        <f>IFERROR(S29/(O29+P29),"-")</f>
        <v>0.33333333333333</v>
      </c>
      <c r="U29" s="182">
        <f>IFERROR(J29/SUM(P29:P30),"-")</f>
        <v>16250</v>
      </c>
      <c r="V29" s="84">
        <v>1</v>
      </c>
      <c r="W29" s="82">
        <f>IF(P29=0,"-",V29/P29)</f>
        <v>0.33333333333333</v>
      </c>
      <c r="X29" s="186">
        <v>81000</v>
      </c>
      <c r="Y29" s="187">
        <f>IFERROR(X29/P29,"-")</f>
        <v>27000</v>
      </c>
      <c r="Z29" s="187">
        <f>IFERROR(X29/V29,"-")</f>
        <v>81000</v>
      </c>
      <c r="AA29" s="188">
        <f>SUM(X29:X30)-SUM(J29:J30)</f>
        <v>16000</v>
      </c>
      <c r="AB29" s="85">
        <f>SUM(X29:X30)/SUM(J29:J30)</f>
        <v>1.2461538461538</v>
      </c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1</v>
      </c>
      <c r="BF29" s="113">
        <f>IF(P29=0,"",IF(BE29=0,"",(BE29/P29)))</f>
        <v>0.33333333333333</v>
      </c>
      <c r="BG29" s="112">
        <v>1</v>
      </c>
      <c r="BH29" s="114">
        <f>IFERROR(BG29/BE29,"-")</f>
        <v>1</v>
      </c>
      <c r="BI29" s="115">
        <v>81000</v>
      </c>
      <c r="BJ29" s="116">
        <f>IFERROR(BI29/BE29,"-")</f>
        <v>81000</v>
      </c>
      <c r="BK29" s="117"/>
      <c r="BL29" s="117"/>
      <c r="BM29" s="117">
        <v>1</v>
      </c>
      <c r="BN29" s="119">
        <v>1</v>
      </c>
      <c r="BO29" s="120">
        <f>IF(P29=0,"",IF(BN29=0,"",(BN29/P29)))</f>
        <v>0.33333333333333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1</v>
      </c>
      <c r="BX29" s="127">
        <f>IF(P29=0,"",IF(BW29=0,"",(BW29/P29)))</f>
        <v>0.33333333333333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1</v>
      </c>
      <c r="CP29" s="141">
        <v>81000</v>
      </c>
      <c r="CQ29" s="141">
        <v>81000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134</v>
      </c>
      <c r="C30" s="203"/>
      <c r="D30" s="203"/>
      <c r="E30" s="203"/>
      <c r="F30" s="203" t="s">
        <v>64</v>
      </c>
      <c r="G30" s="203"/>
      <c r="H30" s="90"/>
      <c r="I30" s="90"/>
      <c r="J30" s="188"/>
      <c r="K30" s="81">
        <v>0</v>
      </c>
      <c r="L30" s="81">
        <v>0</v>
      </c>
      <c r="M30" s="81">
        <v>10</v>
      </c>
      <c r="N30" s="91">
        <v>1</v>
      </c>
      <c r="O30" s="92">
        <v>0</v>
      </c>
      <c r="P30" s="93">
        <f>N30+O30</f>
        <v>1</v>
      </c>
      <c r="Q30" s="82">
        <f>IFERROR(P30/M30,"-")</f>
        <v>0.1</v>
      </c>
      <c r="R30" s="81">
        <v>0</v>
      </c>
      <c r="S30" s="81">
        <v>0</v>
      </c>
      <c r="T30" s="82">
        <f>IFERROR(S30/(O30+P30),"-")</f>
        <v>0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1</v>
      </c>
      <c r="BO30" s="120">
        <f>IF(P30=0,"",IF(BN30=0,"",(BN30/P30)))</f>
        <v>1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>
        <f>AB31</f>
        <v>0.2</v>
      </c>
      <c r="B31" s="203" t="s">
        <v>135</v>
      </c>
      <c r="C31" s="203" t="s">
        <v>136</v>
      </c>
      <c r="D31" s="203" t="s">
        <v>123</v>
      </c>
      <c r="E31" s="203"/>
      <c r="F31" s="203" t="s">
        <v>85</v>
      </c>
      <c r="G31" s="203" t="s">
        <v>137</v>
      </c>
      <c r="H31" s="90" t="s">
        <v>79</v>
      </c>
      <c r="I31" s="90" t="s">
        <v>138</v>
      </c>
      <c r="J31" s="188">
        <v>55000</v>
      </c>
      <c r="K31" s="81">
        <v>0</v>
      </c>
      <c r="L31" s="81">
        <v>0</v>
      </c>
      <c r="M31" s="81">
        <v>16</v>
      </c>
      <c r="N31" s="91">
        <v>3</v>
      </c>
      <c r="O31" s="92">
        <v>0</v>
      </c>
      <c r="P31" s="93">
        <f>N31+O31</f>
        <v>3</v>
      </c>
      <c r="Q31" s="82">
        <f>IFERROR(P31/M31,"-")</f>
        <v>0.1875</v>
      </c>
      <c r="R31" s="81">
        <v>1</v>
      </c>
      <c r="S31" s="81">
        <v>1</v>
      </c>
      <c r="T31" s="82">
        <f>IFERROR(S31/(O31+P31),"-")</f>
        <v>0.33333333333333</v>
      </c>
      <c r="U31" s="182">
        <f>IFERROR(J31/SUM(P31:P32),"-")</f>
        <v>6111.1111111111</v>
      </c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>
        <f>SUM(X31:X32)-SUM(J31:J32)</f>
        <v>-44000</v>
      </c>
      <c r="AB31" s="85">
        <f>SUM(X31:X32)/SUM(J31:J32)</f>
        <v>0.2</v>
      </c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>
        <v>1</v>
      </c>
      <c r="AN31" s="101">
        <f>IF(P31=0,"",IF(AM31=0,"",(AM31/P31)))</f>
        <v>0.33333333333333</v>
      </c>
      <c r="AO31" s="100"/>
      <c r="AP31" s="102">
        <f>IFERROR(AP31/AM31,"-")</f>
        <v>0</v>
      </c>
      <c r="AQ31" s="103"/>
      <c r="AR31" s="104">
        <f>IFERROR(AQ31/AM31,"-")</f>
        <v>0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0.33333333333333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/>
      <c r="BO31" s="120">
        <f>IF(P31=0,"",IF(BN31=0,"",(BN31/P31)))</f>
        <v>0</v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>
        <v>1</v>
      </c>
      <c r="BX31" s="127">
        <f>IF(P31=0,"",IF(BW31=0,"",(BW31/P31)))</f>
        <v>0.33333333333333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139</v>
      </c>
      <c r="C32" s="203"/>
      <c r="D32" s="203"/>
      <c r="E32" s="203"/>
      <c r="F32" s="203" t="s">
        <v>64</v>
      </c>
      <c r="G32" s="203"/>
      <c r="H32" s="90"/>
      <c r="I32" s="90"/>
      <c r="J32" s="188"/>
      <c r="K32" s="81">
        <v>0</v>
      </c>
      <c r="L32" s="81">
        <v>0</v>
      </c>
      <c r="M32" s="81">
        <v>18</v>
      </c>
      <c r="N32" s="91">
        <v>6</v>
      </c>
      <c r="O32" s="92">
        <v>0</v>
      </c>
      <c r="P32" s="93">
        <f>N32+O32</f>
        <v>6</v>
      </c>
      <c r="Q32" s="82">
        <f>IFERROR(P32/M32,"-")</f>
        <v>0.33333333333333</v>
      </c>
      <c r="R32" s="81">
        <v>0</v>
      </c>
      <c r="S32" s="81">
        <v>1</v>
      </c>
      <c r="T32" s="82">
        <f>IFERROR(S32/(O32+P32),"-")</f>
        <v>0.16666666666667</v>
      </c>
      <c r="U32" s="182"/>
      <c r="V32" s="84">
        <v>2</v>
      </c>
      <c r="W32" s="82">
        <f>IF(P32=0,"-",V32/P32)</f>
        <v>0.33333333333333</v>
      </c>
      <c r="X32" s="186">
        <v>11000</v>
      </c>
      <c r="Y32" s="187">
        <f>IFERROR(X32/P32,"-")</f>
        <v>1833.3333333333</v>
      </c>
      <c r="Z32" s="187">
        <f>IFERROR(X32/V32,"-")</f>
        <v>5500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>
        <v>1</v>
      </c>
      <c r="AW32" s="107">
        <f>IF(P32=0,"",IF(AV32=0,"",(AV32/P32)))</f>
        <v>0.16666666666667</v>
      </c>
      <c r="AX32" s="106"/>
      <c r="AY32" s="108">
        <f>IFERROR(AX32/AV32,"-")</f>
        <v>0</v>
      </c>
      <c r="AZ32" s="109"/>
      <c r="BA32" s="110">
        <f>IFERROR(AZ32/AV32,"-")</f>
        <v>0</v>
      </c>
      <c r="BB32" s="111"/>
      <c r="BC32" s="111"/>
      <c r="BD32" s="111"/>
      <c r="BE32" s="112">
        <v>2</v>
      </c>
      <c r="BF32" s="113">
        <f>IF(P32=0,"",IF(BE32=0,"",(BE32/P32)))</f>
        <v>0.33333333333333</v>
      </c>
      <c r="BG32" s="112">
        <v>1</v>
      </c>
      <c r="BH32" s="114">
        <f>IFERROR(BG32/BE32,"-")</f>
        <v>0.5</v>
      </c>
      <c r="BI32" s="115">
        <v>6000</v>
      </c>
      <c r="BJ32" s="116">
        <f>IFERROR(BI32/BE32,"-")</f>
        <v>3000</v>
      </c>
      <c r="BK32" s="117"/>
      <c r="BL32" s="117">
        <v>1</v>
      </c>
      <c r="BM32" s="117"/>
      <c r="BN32" s="119">
        <v>2</v>
      </c>
      <c r="BO32" s="120">
        <f>IF(P32=0,"",IF(BN32=0,"",(BN32/P32)))</f>
        <v>0.33333333333333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1</v>
      </c>
      <c r="BX32" s="127">
        <f>IF(P32=0,"",IF(BW32=0,"",(BW32/P32)))</f>
        <v>0.16666666666667</v>
      </c>
      <c r="BY32" s="128">
        <v>1</v>
      </c>
      <c r="BZ32" s="129">
        <f>IFERROR(BY32/BW32,"-")</f>
        <v>1</v>
      </c>
      <c r="CA32" s="130">
        <v>5000</v>
      </c>
      <c r="CB32" s="131">
        <f>IFERROR(CA32/BW32,"-")</f>
        <v>5000</v>
      </c>
      <c r="CC32" s="132">
        <v>1</v>
      </c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2</v>
      </c>
      <c r="CP32" s="141">
        <v>11000</v>
      </c>
      <c r="CQ32" s="141">
        <v>6000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2.4</v>
      </c>
      <c r="B33" s="203" t="s">
        <v>140</v>
      </c>
      <c r="C33" s="203" t="s">
        <v>141</v>
      </c>
      <c r="D33" s="203" t="s">
        <v>96</v>
      </c>
      <c r="E33" s="203"/>
      <c r="F33" s="203" t="s">
        <v>85</v>
      </c>
      <c r="G33" s="203" t="s">
        <v>142</v>
      </c>
      <c r="H33" s="90" t="s">
        <v>98</v>
      </c>
      <c r="I33" s="90" t="s">
        <v>138</v>
      </c>
      <c r="J33" s="188">
        <v>125000</v>
      </c>
      <c r="K33" s="81">
        <v>0</v>
      </c>
      <c r="L33" s="81">
        <v>0</v>
      </c>
      <c r="M33" s="81">
        <v>57</v>
      </c>
      <c r="N33" s="91">
        <v>5</v>
      </c>
      <c r="O33" s="92">
        <v>0</v>
      </c>
      <c r="P33" s="93">
        <f>N33+O33</f>
        <v>5</v>
      </c>
      <c r="Q33" s="82">
        <f>IFERROR(P33/M33,"-")</f>
        <v>0.087719298245614</v>
      </c>
      <c r="R33" s="81">
        <v>0</v>
      </c>
      <c r="S33" s="81">
        <v>1</v>
      </c>
      <c r="T33" s="82">
        <f>IFERROR(S33/(O33+P33),"-")</f>
        <v>0.2</v>
      </c>
      <c r="U33" s="182">
        <f>IFERROR(J33/SUM(P33:P34),"-")</f>
        <v>7352.9411764706</v>
      </c>
      <c r="V33" s="84">
        <v>1</v>
      </c>
      <c r="W33" s="82">
        <f>IF(P33=0,"-",V33/P33)</f>
        <v>0.2</v>
      </c>
      <c r="X33" s="186">
        <v>8000</v>
      </c>
      <c r="Y33" s="187">
        <f>IFERROR(X33/P33,"-")</f>
        <v>1600</v>
      </c>
      <c r="Z33" s="187">
        <f>IFERROR(X33/V33,"-")</f>
        <v>8000</v>
      </c>
      <c r="AA33" s="188">
        <f>SUM(X33:X34)-SUM(J33:J34)</f>
        <v>175000</v>
      </c>
      <c r="AB33" s="85">
        <f>SUM(X33:X34)/SUM(J33:J34)</f>
        <v>2.4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>
        <v>2</v>
      </c>
      <c r="AN33" s="101">
        <f>IF(P33=0,"",IF(AM33=0,"",(AM33/P33)))</f>
        <v>0.4</v>
      </c>
      <c r="AO33" s="100"/>
      <c r="AP33" s="102">
        <f>IFERROR(AP33/AM33,"-")</f>
        <v>0</v>
      </c>
      <c r="AQ33" s="103"/>
      <c r="AR33" s="104">
        <f>IFERROR(AQ33/AM33,"-")</f>
        <v>0</v>
      </c>
      <c r="AS33" s="105"/>
      <c r="AT33" s="105"/>
      <c r="AU33" s="105"/>
      <c r="AV33" s="106">
        <v>1</v>
      </c>
      <c r="AW33" s="107">
        <f>IF(P33=0,"",IF(AV33=0,"",(AV33/P33)))</f>
        <v>0.2</v>
      </c>
      <c r="AX33" s="106"/>
      <c r="AY33" s="108">
        <f>IFERROR(AX33/AV33,"-")</f>
        <v>0</v>
      </c>
      <c r="AZ33" s="109"/>
      <c r="BA33" s="110">
        <f>IFERROR(AZ33/AV33,"-")</f>
        <v>0</v>
      </c>
      <c r="BB33" s="111"/>
      <c r="BC33" s="111"/>
      <c r="BD33" s="111"/>
      <c r="BE33" s="112">
        <v>1</v>
      </c>
      <c r="BF33" s="113">
        <f>IF(P33=0,"",IF(BE33=0,"",(BE33/P33)))</f>
        <v>0.2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1</v>
      </c>
      <c r="BO33" s="120">
        <f>IF(P33=0,"",IF(BN33=0,"",(BN33/P33)))</f>
        <v>0.2</v>
      </c>
      <c r="BP33" s="121">
        <v>1</v>
      </c>
      <c r="BQ33" s="122">
        <f>IFERROR(BP33/BN33,"-")</f>
        <v>1</v>
      </c>
      <c r="BR33" s="123">
        <v>8000</v>
      </c>
      <c r="BS33" s="124">
        <f>IFERROR(BR33/BN33,"-")</f>
        <v>8000</v>
      </c>
      <c r="BT33" s="125"/>
      <c r="BU33" s="125">
        <v>1</v>
      </c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1</v>
      </c>
      <c r="CP33" s="141">
        <v>8000</v>
      </c>
      <c r="CQ33" s="141">
        <v>8000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143</v>
      </c>
      <c r="C34" s="203"/>
      <c r="D34" s="203"/>
      <c r="E34" s="203"/>
      <c r="F34" s="203" t="s">
        <v>64</v>
      </c>
      <c r="G34" s="203"/>
      <c r="H34" s="90"/>
      <c r="I34" s="90"/>
      <c r="J34" s="188"/>
      <c r="K34" s="81">
        <v>0</v>
      </c>
      <c r="L34" s="81">
        <v>0</v>
      </c>
      <c r="M34" s="81">
        <v>29</v>
      </c>
      <c r="N34" s="91">
        <v>12</v>
      </c>
      <c r="O34" s="92">
        <v>0</v>
      </c>
      <c r="P34" s="93">
        <f>N34+O34</f>
        <v>12</v>
      </c>
      <c r="Q34" s="82">
        <f>IFERROR(P34/M34,"-")</f>
        <v>0.41379310344828</v>
      </c>
      <c r="R34" s="81">
        <v>2</v>
      </c>
      <c r="S34" s="81">
        <v>2</v>
      </c>
      <c r="T34" s="82">
        <f>IFERROR(S34/(O34+P34),"-")</f>
        <v>0.16666666666667</v>
      </c>
      <c r="U34" s="182"/>
      <c r="V34" s="84">
        <v>6</v>
      </c>
      <c r="W34" s="82">
        <f>IF(P34=0,"-",V34/P34)</f>
        <v>0.5</v>
      </c>
      <c r="X34" s="186">
        <v>292000</v>
      </c>
      <c r="Y34" s="187">
        <f>IFERROR(X34/P34,"-")</f>
        <v>24333.333333333</v>
      </c>
      <c r="Z34" s="187">
        <f>IFERROR(X34/V34,"-")</f>
        <v>48666.666666667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5</v>
      </c>
      <c r="BF34" s="113">
        <f>IF(P34=0,"",IF(BE34=0,"",(BE34/P34)))</f>
        <v>0.41666666666667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5</v>
      </c>
      <c r="BO34" s="120">
        <f>IF(P34=0,"",IF(BN34=0,"",(BN34/P34)))</f>
        <v>0.41666666666667</v>
      </c>
      <c r="BP34" s="121">
        <v>4</v>
      </c>
      <c r="BQ34" s="122">
        <f>IFERROR(BP34/BN34,"-")</f>
        <v>0.8</v>
      </c>
      <c r="BR34" s="123">
        <v>141000</v>
      </c>
      <c r="BS34" s="124">
        <f>IFERROR(BR34/BN34,"-")</f>
        <v>28200</v>
      </c>
      <c r="BT34" s="125"/>
      <c r="BU34" s="125"/>
      <c r="BV34" s="125">
        <v>4</v>
      </c>
      <c r="BW34" s="126">
        <v>1</v>
      </c>
      <c r="BX34" s="127">
        <f>IF(P34=0,"",IF(BW34=0,"",(BW34/P34)))</f>
        <v>0.083333333333333</v>
      </c>
      <c r="BY34" s="128">
        <v>1</v>
      </c>
      <c r="BZ34" s="129">
        <f>IFERROR(BY34/BW34,"-")</f>
        <v>1</v>
      </c>
      <c r="CA34" s="130">
        <v>43000</v>
      </c>
      <c r="CB34" s="131">
        <f>IFERROR(CA34/BW34,"-")</f>
        <v>43000</v>
      </c>
      <c r="CC34" s="132"/>
      <c r="CD34" s="132"/>
      <c r="CE34" s="132">
        <v>1</v>
      </c>
      <c r="CF34" s="133">
        <v>1</v>
      </c>
      <c r="CG34" s="134">
        <f>IF(P34=0,"",IF(CF34=0,"",(CF34/P34)))</f>
        <v>0.083333333333333</v>
      </c>
      <c r="CH34" s="135">
        <v>1</v>
      </c>
      <c r="CI34" s="136">
        <f>IFERROR(CH34/CF34,"-")</f>
        <v>1</v>
      </c>
      <c r="CJ34" s="137">
        <v>108000</v>
      </c>
      <c r="CK34" s="138">
        <f>IFERROR(CJ34/CF34,"-")</f>
        <v>108000</v>
      </c>
      <c r="CL34" s="139"/>
      <c r="CM34" s="139"/>
      <c r="CN34" s="139">
        <v>1</v>
      </c>
      <c r="CO34" s="140">
        <v>6</v>
      </c>
      <c r="CP34" s="141">
        <v>292000</v>
      </c>
      <c r="CQ34" s="141">
        <v>108000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>
        <f>AB35</f>
        <v>0.066666666666667</v>
      </c>
      <c r="B35" s="203" t="s">
        <v>144</v>
      </c>
      <c r="C35" s="203" t="s">
        <v>75</v>
      </c>
      <c r="D35" s="203" t="s">
        <v>96</v>
      </c>
      <c r="E35" s="203"/>
      <c r="F35" s="203" t="s">
        <v>85</v>
      </c>
      <c r="G35" s="203" t="s">
        <v>145</v>
      </c>
      <c r="H35" s="90" t="s">
        <v>98</v>
      </c>
      <c r="I35" s="90" t="s">
        <v>146</v>
      </c>
      <c r="J35" s="188">
        <v>45000</v>
      </c>
      <c r="K35" s="81">
        <v>0</v>
      </c>
      <c r="L35" s="81">
        <v>0</v>
      </c>
      <c r="M35" s="81">
        <v>13</v>
      </c>
      <c r="N35" s="91">
        <v>1</v>
      </c>
      <c r="O35" s="92">
        <v>0</v>
      </c>
      <c r="P35" s="93">
        <f>N35+O35</f>
        <v>1</v>
      </c>
      <c r="Q35" s="82">
        <f>IFERROR(P35/M35,"-")</f>
        <v>0.076923076923077</v>
      </c>
      <c r="R35" s="81">
        <v>0</v>
      </c>
      <c r="S35" s="81">
        <v>0</v>
      </c>
      <c r="T35" s="82">
        <f>IFERROR(S35/(O35+P35),"-")</f>
        <v>0</v>
      </c>
      <c r="U35" s="182">
        <f>IFERROR(J35/SUM(P35:P36),"-")</f>
        <v>7500</v>
      </c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>
        <f>SUM(X35:X36)-SUM(J35:J36)</f>
        <v>-42000</v>
      </c>
      <c r="AB35" s="85">
        <f>SUM(X35:X36)/SUM(J35:J36)</f>
        <v>0.066666666666667</v>
      </c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1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/>
      <c r="BO35" s="120">
        <f>IF(P35=0,"",IF(BN35=0,"",(BN35/P35)))</f>
        <v>0</v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147</v>
      </c>
      <c r="C36" s="203"/>
      <c r="D36" s="203"/>
      <c r="E36" s="203"/>
      <c r="F36" s="203" t="s">
        <v>64</v>
      </c>
      <c r="G36" s="203"/>
      <c r="H36" s="90"/>
      <c r="I36" s="90"/>
      <c r="J36" s="188"/>
      <c r="K36" s="81">
        <v>0</v>
      </c>
      <c r="L36" s="81">
        <v>0</v>
      </c>
      <c r="M36" s="81">
        <v>8</v>
      </c>
      <c r="N36" s="91">
        <v>5</v>
      </c>
      <c r="O36" s="92">
        <v>0</v>
      </c>
      <c r="P36" s="93">
        <f>N36+O36</f>
        <v>5</v>
      </c>
      <c r="Q36" s="82">
        <f>IFERROR(P36/M36,"-")</f>
        <v>0.625</v>
      </c>
      <c r="R36" s="81">
        <v>1</v>
      </c>
      <c r="S36" s="81">
        <v>1</v>
      </c>
      <c r="T36" s="82">
        <f>IFERROR(S36/(O36+P36),"-")</f>
        <v>0.2</v>
      </c>
      <c r="U36" s="182"/>
      <c r="V36" s="84">
        <v>1</v>
      </c>
      <c r="W36" s="82">
        <f>IF(P36=0,"-",V36/P36)</f>
        <v>0.2</v>
      </c>
      <c r="X36" s="186">
        <v>3000</v>
      </c>
      <c r="Y36" s="187">
        <f>IFERROR(X36/P36,"-")</f>
        <v>600</v>
      </c>
      <c r="Z36" s="187">
        <f>IFERROR(X36/V36,"-")</f>
        <v>3000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>
        <v>3</v>
      </c>
      <c r="AN36" s="101">
        <f>IF(P36=0,"",IF(AM36=0,"",(AM36/P36)))</f>
        <v>0.6</v>
      </c>
      <c r="AO36" s="100"/>
      <c r="AP36" s="102">
        <f>IFERROR(AP36/AM36,"-")</f>
        <v>0</v>
      </c>
      <c r="AQ36" s="103"/>
      <c r="AR36" s="104">
        <f>IFERROR(AQ36/AM36,"-")</f>
        <v>0</v>
      </c>
      <c r="AS36" s="105"/>
      <c r="AT36" s="105"/>
      <c r="AU36" s="105"/>
      <c r="AV36" s="106">
        <v>1</v>
      </c>
      <c r="AW36" s="107">
        <f>IF(P36=0,"",IF(AV36=0,"",(AV36/P36)))</f>
        <v>0.2</v>
      </c>
      <c r="AX36" s="106"/>
      <c r="AY36" s="108">
        <f>IFERROR(AX36/AV36,"-")</f>
        <v>0</v>
      </c>
      <c r="AZ36" s="109"/>
      <c r="BA36" s="110">
        <f>IFERROR(AZ36/AV36,"-")</f>
        <v>0</v>
      </c>
      <c r="BB36" s="111"/>
      <c r="BC36" s="111"/>
      <c r="BD36" s="111"/>
      <c r="BE36" s="112">
        <v>1</v>
      </c>
      <c r="BF36" s="113">
        <f>IF(P36=0,"",IF(BE36=0,"",(BE36/P36)))</f>
        <v>0.2</v>
      </c>
      <c r="BG36" s="112">
        <v>1</v>
      </c>
      <c r="BH36" s="114">
        <f>IFERROR(BG36/BE36,"-")</f>
        <v>1</v>
      </c>
      <c r="BI36" s="115">
        <v>3000</v>
      </c>
      <c r="BJ36" s="116">
        <f>IFERROR(BI36/BE36,"-")</f>
        <v>3000</v>
      </c>
      <c r="BK36" s="117">
        <v>1</v>
      </c>
      <c r="BL36" s="117"/>
      <c r="BM36" s="117"/>
      <c r="BN36" s="119"/>
      <c r="BO36" s="120">
        <f>IF(P36=0,"",IF(BN36=0,"",(BN36/P36)))</f>
        <v>0</v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1</v>
      </c>
      <c r="CP36" s="141">
        <v>3000</v>
      </c>
      <c r="CQ36" s="141">
        <v>3000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30"/>
      <c r="B37" s="87"/>
      <c r="C37" s="88"/>
      <c r="D37" s="88"/>
      <c r="E37" s="88"/>
      <c r="F37" s="89"/>
      <c r="G37" s="90"/>
      <c r="H37" s="90"/>
      <c r="I37" s="90"/>
      <c r="J37" s="192"/>
      <c r="K37" s="34"/>
      <c r="L37" s="34"/>
      <c r="M37" s="31"/>
      <c r="N37" s="23"/>
      <c r="O37" s="23"/>
      <c r="P37" s="23"/>
      <c r="Q37" s="33"/>
      <c r="R37" s="32"/>
      <c r="S37" s="23"/>
      <c r="T37" s="32"/>
      <c r="U37" s="183"/>
      <c r="V37" s="25"/>
      <c r="W37" s="25"/>
      <c r="X37" s="189"/>
      <c r="Y37" s="189"/>
      <c r="Z37" s="189"/>
      <c r="AA37" s="189"/>
      <c r="AB37" s="33"/>
      <c r="AC37" s="59"/>
      <c r="AD37" s="63"/>
      <c r="AE37" s="64"/>
      <c r="AF37" s="63"/>
      <c r="AG37" s="67"/>
      <c r="AH37" s="68"/>
      <c r="AI37" s="69"/>
      <c r="AJ37" s="70"/>
      <c r="AK37" s="70"/>
      <c r="AL37" s="70"/>
      <c r="AM37" s="63"/>
      <c r="AN37" s="64"/>
      <c r="AO37" s="63"/>
      <c r="AP37" s="67"/>
      <c r="AQ37" s="68"/>
      <c r="AR37" s="69"/>
      <c r="AS37" s="70"/>
      <c r="AT37" s="70"/>
      <c r="AU37" s="70"/>
      <c r="AV37" s="63"/>
      <c r="AW37" s="64"/>
      <c r="AX37" s="63"/>
      <c r="AY37" s="67"/>
      <c r="AZ37" s="68"/>
      <c r="BA37" s="69"/>
      <c r="BB37" s="70"/>
      <c r="BC37" s="70"/>
      <c r="BD37" s="70"/>
      <c r="BE37" s="63"/>
      <c r="BF37" s="64"/>
      <c r="BG37" s="63"/>
      <c r="BH37" s="67"/>
      <c r="BI37" s="68"/>
      <c r="BJ37" s="69"/>
      <c r="BK37" s="70"/>
      <c r="BL37" s="70"/>
      <c r="BM37" s="70"/>
      <c r="BN37" s="65"/>
      <c r="BO37" s="66"/>
      <c r="BP37" s="63"/>
      <c r="BQ37" s="67"/>
      <c r="BR37" s="68"/>
      <c r="BS37" s="69"/>
      <c r="BT37" s="70"/>
      <c r="BU37" s="70"/>
      <c r="BV37" s="70"/>
      <c r="BW37" s="65"/>
      <c r="BX37" s="66"/>
      <c r="BY37" s="63"/>
      <c r="BZ37" s="67"/>
      <c r="CA37" s="68"/>
      <c r="CB37" s="69"/>
      <c r="CC37" s="70"/>
      <c r="CD37" s="70"/>
      <c r="CE37" s="70"/>
      <c r="CF37" s="65"/>
      <c r="CG37" s="66"/>
      <c r="CH37" s="63"/>
      <c r="CI37" s="67"/>
      <c r="CJ37" s="68"/>
      <c r="CK37" s="69"/>
      <c r="CL37" s="70"/>
      <c r="CM37" s="70"/>
      <c r="CN37" s="70"/>
      <c r="CO37" s="71"/>
      <c r="CP37" s="68"/>
      <c r="CQ37" s="68"/>
      <c r="CR37" s="68"/>
      <c r="CS37" s="72"/>
    </row>
    <row r="38" spans="1:98">
      <c r="A38" s="30"/>
      <c r="B38" s="37"/>
      <c r="C38" s="21"/>
      <c r="D38" s="21"/>
      <c r="E38" s="21"/>
      <c r="F38" s="22"/>
      <c r="G38" s="36"/>
      <c r="H38" s="36"/>
      <c r="I38" s="75"/>
      <c r="J38" s="193"/>
      <c r="K38" s="34"/>
      <c r="L38" s="34"/>
      <c r="M38" s="31"/>
      <c r="N38" s="23"/>
      <c r="O38" s="23"/>
      <c r="P38" s="23"/>
      <c r="Q38" s="33"/>
      <c r="R38" s="32"/>
      <c r="S38" s="23"/>
      <c r="T38" s="32"/>
      <c r="U38" s="183"/>
      <c r="V38" s="25"/>
      <c r="W38" s="25"/>
      <c r="X38" s="189"/>
      <c r="Y38" s="189"/>
      <c r="Z38" s="189"/>
      <c r="AA38" s="189"/>
      <c r="AB38" s="33"/>
      <c r="AC38" s="61"/>
      <c r="AD38" s="63"/>
      <c r="AE38" s="64"/>
      <c r="AF38" s="63"/>
      <c r="AG38" s="67"/>
      <c r="AH38" s="68"/>
      <c r="AI38" s="69"/>
      <c r="AJ38" s="70"/>
      <c r="AK38" s="70"/>
      <c r="AL38" s="70"/>
      <c r="AM38" s="63"/>
      <c r="AN38" s="64"/>
      <c r="AO38" s="63"/>
      <c r="AP38" s="67"/>
      <c r="AQ38" s="68"/>
      <c r="AR38" s="69"/>
      <c r="AS38" s="70"/>
      <c r="AT38" s="70"/>
      <c r="AU38" s="70"/>
      <c r="AV38" s="63"/>
      <c r="AW38" s="64"/>
      <c r="AX38" s="63"/>
      <c r="AY38" s="67"/>
      <c r="AZ38" s="68"/>
      <c r="BA38" s="69"/>
      <c r="BB38" s="70"/>
      <c r="BC38" s="70"/>
      <c r="BD38" s="70"/>
      <c r="BE38" s="63"/>
      <c r="BF38" s="64"/>
      <c r="BG38" s="63"/>
      <c r="BH38" s="67"/>
      <c r="BI38" s="68"/>
      <c r="BJ38" s="69"/>
      <c r="BK38" s="70"/>
      <c r="BL38" s="70"/>
      <c r="BM38" s="70"/>
      <c r="BN38" s="65"/>
      <c r="BO38" s="66"/>
      <c r="BP38" s="63"/>
      <c r="BQ38" s="67"/>
      <c r="BR38" s="68"/>
      <c r="BS38" s="69"/>
      <c r="BT38" s="70"/>
      <c r="BU38" s="70"/>
      <c r="BV38" s="70"/>
      <c r="BW38" s="65"/>
      <c r="BX38" s="66"/>
      <c r="BY38" s="63"/>
      <c r="BZ38" s="67"/>
      <c r="CA38" s="68"/>
      <c r="CB38" s="69"/>
      <c r="CC38" s="70"/>
      <c r="CD38" s="70"/>
      <c r="CE38" s="70"/>
      <c r="CF38" s="65"/>
      <c r="CG38" s="66"/>
      <c r="CH38" s="63"/>
      <c r="CI38" s="67"/>
      <c r="CJ38" s="68"/>
      <c r="CK38" s="69"/>
      <c r="CL38" s="70"/>
      <c r="CM38" s="70"/>
      <c r="CN38" s="70"/>
      <c r="CO38" s="71"/>
      <c r="CP38" s="68"/>
      <c r="CQ38" s="68"/>
      <c r="CR38" s="68"/>
      <c r="CS38" s="72"/>
    </row>
    <row r="39" spans="1:98">
      <c r="A39" s="19">
        <f>AB39</f>
        <v>1.2343876723439</v>
      </c>
      <c r="B39" s="39"/>
      <c r="C39" s="39"/>
      <c r="D39" s="39"/>
      <c r="E39" s="39"/>
      <c r="F39" s="39"/>
      <c r="G39" s="40" t="s">
        <v>148</v>
      </c>
      <c r="H39" s="40"/>
      <c r="I39" s="40"/>
      <c r="J39" s="190">
        <f>SUM(J6:J38)</f>
        <v>1233000</v>
      </c>
      <c r="K39" s="41">
        <f>SUM(K6:K38)</f>
        <v>0</v>
      </c>
      <c r="L39" s="41">
        <f>SUM(L6:L38)</f>
        <v>0</v>
      </c>
      <c r="M39" s="41">
        <f>SUM(M6:M38)</f>
        <v>831</v>
      </c>
      <c r="N39" s="41">
        <f>SUM(N6:N38)</f>
        <v>177</v>
      </c>
      <c r="O39" s="41">
        <f>SUM(O6:O38)</f>
        <v>3</v>
      </c>
      <c r="P39" s="41">
        <f>SUM(P6:P38)</f>
        <v>180</v>
      </c>
      <c r="Q39" s="42">
        <f>IFERROR(P39/M39,"-")</f>
        <v>0.21660649819495</v>
      </c>
      <c r="R39" s="78">
        <f>SUM(R6:R38)</f>
        <v>15</v>
      </c>
      <c r="S39" s="78">
        <f>SUM(S6:S38)</f>
        <v>31</v>
      </c>
      <c r="T39" s="42">
        <f>IFERROR(R39/P39,"-")</f>
        <v>0.083333333333333</v>
      </c>
      <c r="U39" s="184">
        <f>IFERROR(J39/P39,"-")</f>
        <v>6850</v>
      </c>
      <c r="V39" s="44">
        <f>SUM(V6:V38)</f>
        <v>38</v>
      </c>
      <c r="W39" s="42">
        <f>IFERROR(V39/P39,"-")</f>
        <v>0.21111111111111</v>
      </c>
      <c r="X39" s="190">
        <f>SUM(X6:X38)</f>
        <v>1522000</v>
      </c>
      <c r="Y39" s="190">
        <f>IFERROR(X39/P39,"-")</f>
        <v>8455.5555555556</v>
      </c>
      <c r="Z39" s="190">
        <f>IFERROR(X39/V39,"-")</f>
        <v>40052.631578947</v>
      </c>
      <c r="AA39" s="190">
        <f>X39-J39</f>
        <v>289000</v>
      </c>
      <c r="AB39" s="47">
        <f>X39/J39</f>
        <v>1.2343876723439</v>
      </c>
      <c r="AC39" s="60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6"/>
    <mergeCell ref="J6:J6"/>
    <mergeCell ref="U6:U6"/>
    <mergeCell ref="AA6:AA6"/>
    <mergeCell ref="AB6:AB6"/>
    <mergeCell ref="A7:A7"/>
    <mergeCell ref="J7:J7"/>
    <mergeCell ref="U7:U7"/>
    <mergeCell ref="AA7:AA7"/>
    <mergeCell ref="AB7:AB7"/>
    <mergeCell ref="A8:A8"/>
    <mergeCell ref="J8:J8"/>
    <mergeCell ref="U8:U8"/>
    <mergeCell ref="AA8:AA8"/>
    <mergeCell ref="AB8:AB8"/>
    <mergeCell ref="A9:A10"/>
    <mergeCell ref="J9:J10"/>
    <mergeCell ref="U9:U10"/>
    <mergeCell ref="AA9:AA10"/>
    <mergeCell ref="AB9:AB10"/>
    <mergeCell ref="A11:A12"/>
    <mergeCell ref="J11:J12"/>
    <mergeCell ref="U11:U12"/>
    <mergeCell ref="AA11:AA12"/>
    <mergeCell ref="AB11:AB12"/>
    <mergeCell ref="A13:A14"/>
    <mergeCell ref="J13:J14"/>
    <mergeCell ref="U13:U14"/>
    <mergeCell ref="AA13:AA14"/>
    <mergeCell ref="AB13:AB14"/>
    <mergeCell ref="A15:A16"/>
    <mergeCell ref="J15:J16"/>
    <mergeCell ref="U15:U16"/>
    <mergeCell ref="AA15:AA16"/>
    <mergeCell ref="AB15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149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3.0266666666667</v>
      </c>
      <c r="B6" s="203" t="s">
        <v>150</v>
      </c>
      <c r="C6" s="203" t="s">
        <v>151</v>
      </c>
      <c r="D6" s="203" t="s">
        <v>152</v>
      </c>
      <c r="E6" s="203"/>
      <c r="F6" s="203" t="s">
        <v>153</v>
      </c>
      <c r="G6" s="203" t="s">
        <v>154</v>
      </c>
      <c r="H6" s="90" t="s">
        <v>155</v>
      </c>
      <c r="I6" s="90" t="s">
        <v>156</v>
      </c>
      <c r="J6" s="188">
        <v>75000</v>
      </c>
      <c r="K6" s="81">
        <v>0</v>
      </c>
      <c r="L6" s="81">
        <v>0</v>
      </c>
      <c r="M6" s="81">
        <v>137</v>
      </c>
      <c r="N6" s="91">
        <v>23</v>
      </c>
      <c r="O6" s="92">
        <v>0</v>
      </c>
      <c r="P6" s="93">
        <f>N6+O6</f>
        <v>23</v>
      </c>
      <c r="Q6" s="82">
        <f>IFERROR(P6/M6,"-")</f>
        <v>0.16788321167883</v>
      </c>
      <c r="R6" s="81">
        <v>1</v>
      </c>
      <c r="S6" s="81">
        <v>4</v>
      </c>
      <c r="T6" s="82">
        <f>IFERROR(S6/(O6+P6),"-")</f>
        <v>0.17391304347826</v>
      </c>
      <c r="U6" s="182">
        <f>IFERROR(J6/SUM(P6:P7),"-")</f>
        <v>513.69863013699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152000</v>
      </c>
      <c r="AB6" s="85">
        <f>SUM(X6:X7)/SUM(J6:J7)</f>
        <v>3.0266666666667</v>
      </c>
      <c r="AC6" s="79"/>
      <c r="AD6" s="94">
        <v>4</v>
      </c>
      <c r="AE6" s="95">
        <f>IF(P6=0,"",IF(AD6=0,"",(AD6/P6)))</f>
        <v>0.17391304347826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</v>
      </c>
      <c r="AN6" s="101">
        <f>IF(P6=0,"",IF(AM6=0,"",(AM6/P6)))</f>
        <v>0.043478260869565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4</v>
      </c>
      <c r="AW6" s="107">
        <f>IF(P6=0,"",IF(AV6=0,"",(AV6/P6)))</f>
        <v>0.17391304347826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8</v>
      </c>
      <c r="BF6" s="113">
        <f>IF(P6=0,"",IF(BE6=0,"",(BE6/P6)))</f>
        <v>0.34782608695652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0.08695652173913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4</v>
      </c>
      <c r="BX6" s="127">
        <f>IF(P6=0,"",IF(BW6=0,"",(BW6/P6)))</f>
        <v>0.17391304347826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157</v>
      </c>
      <c r="C7" s="203"/>
      <c r="D7" s="203"/>
      <c r="E7" s="203"/>
      <c r="F7" s="203" t="s">
        <v>64</v>
      </c>
      <c r="G7" s="203"/>
      <c r="H7" s="90"/>
      <c r="I7" s="90"/>
      <c r="J7" s="188"/>
      <c r="K7" s="81">
        <v>0</v>
      </c>
      <c r="L7" s="81">
        <v>0</v>
      </c>
      <c r="M7" s="81">
        <v>248</v>
      </c>
      <c r="N7" s="91">
        <v>121</v>
      </c>
      <c r="O7" s="92">
        <v>2</v>
      </c>
      <c r="P7" s="93">
        <f>N7+O7</f>
        <v>123</v>
      </c>
      <c r="Q7" s="82">
        <f>IFERROR(P7/M7,"-")</f>
        <v>0.49596774193548</v>
      </c>
      <c r="R7" s="81">
        <v>4</v>
      </c>
      <c r="S7" s="81">
        <v>18</v>
      </c>
      <c r="T7" s="82">
        <f>IFERROR(S7/(O7+P7),"-")</f>
        <v>0.144</v>
      </c>
      <c r="U7" s="182"/>
      <c r="V7" s="84">
        <v>4</v>
      </c>
      <c r="W7" s="82">
        <f>IF(P7=0,"-",V7/P7)</f>
        <v>0.032520325203252</v>
      </c>
      <c r="X7" s="186">
        <v>227000</v>
      </c>
      <c r="Y7" s="187">
        <f>IFERROR(X7/P7,"-")</f>
        <v>1845.5284552846</v>
      </c>
      <c r="Z7" s="187">
        <f>IFERROR(X7/V7,"-")</f>
        <v>56750</v>
      </c>
      <c r="AA7" s="188"/>
      <c r="AB7" s="85"/>
      <c r="AC7" s="79"/>
      <c r="AD7" s="94">
        <v>1</v>
      </c>
      <c r="AE7" s="95">
        <f>IF(P7=0,"",IF(AD7=0,"",(AD7/P7)))</f>
        <v>0.008130081300813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5</v>
      </c>
      <c r="AN7" s="101">
        <f>IF(P7=0,"",IF(AM7=0,"",(AM7/P7)))</f>
        <v>0.040650406504065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16</v>
      </c>
      <c r="AW7" s="107">
        <f>IF(P7=0,"",IF(AV7=0,"",(AV7/P7)))</f>
        <v>0.13008130081301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36</v>
      </c>
      <c r="BF7" s="113">
        <f>IF(P7=0,"",IF(BE7=0,"",(BE7/P7)))</f>
        <v>0.29268292682927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41</v>
      </c>
      <c r="BO7" s="120">
        <f>IF(P7=0,"",IF(BN7=0,"",(BN7/P7)))</f>
        <v>0.33333333333333</v>
      </c>
      <c r="BP7" s="121">
        <v>1</v>
      </c>
      <c r="BQ7" s="122">
        <f>IFERROR(BP7/BN7,"-")</f>
        <v>0.024390243902439</v>
      </c>
      <c r="BR7" s="123">
        <v>188000</v>
      </c>
      <c r="BS7" s="124">
        <f>IFERROR(BR7/BN7,"-")</f>
        <v>4585.3658536585</v>
      </c>
      <c r="BT7" s="125"/>
      <c r="BU7" s="125"/>
      <c r="BV7" s="125">
        <v>1</v>
      </c>
      <c r="BW7" s="126">
        <v>23</v>
      </c>
      <c r="BX7" s="127">
        <f>IF(P7=0,"",IF(BW7=0,"",(BW7/P7)))</f>
        <v>0.1869918699187</v>
      </c>
      <c r="BY7" s="128">
        <v>2</v>
      </c>
      <c r="BZ7" s="129">
        <f>IFERROR(BY7/BW7,"-")</f>
        <v>0.08695652173913</v>
      </c>
      <c r="CA7" s="130">
        <v>33000</v>
      </c>
      <c r="CB7" s="131">
        <f>IFERROR(CA7/BW7,"-")</f>
        <v>1434.7826086957</v>
      </c>
      <c r="CC7" s="132"/>
      <c r="CD7" s="132"/>
      <c r="CE7" s="132">
        <v>2</v>
      </c>
      <c r="CF7" s="133">
        <v>1</v>
      </c>
      <c r="CG7" s="134">
        <f>IF(P7=0,"",IF(CF7=0,"",(CF7/P7)))</f>
        <v>0.008130081300813</v>
      </c>
      <c r="CH7" s="135">
        <v>1</v>
      </c>
      <c r="CI7" s="136">
        <f>IFERROR(CH7/CF7,"-")</f>
        <v>1</v>
      </c>
      <c r="CJ7" s="137">
        <v>6000</v>
      </c>
      <c r="CK7" s="138">
        <f>IFERROR(CJ7/CF7,"-")</f>
        <v>6000</v>
      </c>
      <c r="CL7" s="139"/>
      <c r="CM7" s="139">
        <v>1</v>
      </c>
      <c r="CN7" s="139"/>
      <c r="CO7" s="140">
        <v>4</v>
      </c>
      <c r="CP7" s="141">
        <v>227000</v>
      </c>
      <c r="CQ7" s="141">
        <v>188000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6.4</v>
      </c>
      <c r="B8" s="203" t="s">
        <v>158</v>
      </c>
      <c r="C8" s="203" t="s">
        <v>159</v>
      </c>
      <c r="D8" s="203" t="s">
        <v>152</v>
      </c>
      <c r="E8" s="203" t="s">
        <v>160</v>
      </c>
      <c r="F8" s="203" t="s">
        <v>153</v>
      </c>
      <c r="G8" s="203" t="s">
        <v>161</v>
      </c>
      <c r="H8" s="90" t="s">
        <v>162</v>
      </c>
      <c r="I8" s="90" t="s">
        <v>156</v>
      </c>
      <c r="J8" s="188">
        <v>110000</v>
      </c>
      <c r="K8" s="81">
        <v>0</v>
      </c>
      <c r="L8" s="81">
        <v>0</v>
      </c>
      <c r="M8" s="81">
        <v>48</v>
      </c>
      <c r="N8" s="91">
        <v>10</v>
      </c>
      <c r="O8" s="92">
        <v>0</v>
      </c>
      <c r="P8" s="93">
        <f>N8+O8</f>
        <v>10</v>
      </c>
      <c r="Q8" s="82">
        <f>IFERROR(P8/M8,"-")</f>
        <v>0.20833333333333</v>
      </c>
      <c r="R8" s="81">
        <v>1</v>
      </c>
      <c r="S8" s="81">
        <v>2</v>
      </c>
      <c r="T8" s="82">
        <f>IFERROR(S8/(O8+P8),"-")</f>
        <v>0.2</v>
      </c>
      <c r="U8" s="182">
        <f>IFERROR(J8/SUM(P8:P9),"-")</f>
        <v>1250</v>
      </c>
      <c r="V8" s="84">
        <v>2</v>
      </c>
      <c r="W8" s="82">
        <f>IF(P8=0,"-",V8/P8)</f>
        <v>0.2</v>
      </c>
      <c r="X8" s="186">
        <v>112000</v>
      </c>
      <c r="Y8" s="187">
        <f>IFERROR(X8/P8,"-")</f>
        <v>11200</v>
      </c>
      <c r="Z8" s="187">
        <f>IFERROR(X8/V8,"-")</f>
        <v>56000</v>
      </c>
      <c r="AA8" s="188">
        <f>SUM(X8:X9)-SUM(J8:J9)</f>
        <v>594000</v>
      </c>
      <c r="AB8" s="85">
        <f>SUM(X8:X9)/SUM(J8:J9)</f>
        <v>6.4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0.1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3</v>
      </c>
      <c r="AW8" s="107">
        <f>IF(P8=0,"",IF(AV8=0,"",(AV8/P8)))</f>
        <v>0.3</v>
      </c>
      <c r="AX8" s="106">
        <v>1</v>
      </c>
      <c r="AY8" s="108">
        <f>IFERROR(AX8/AV8,"-")</f>
        <v>0.33333333333333</v>
      </c>
      <c r="AZ8" s="109">
        <v>109000</v>
      </c>
      <c r="BA8" s="110">
        <f>IFERROR(AZ8/AV8,"-")</f>
        <v>36333.333333333</v>
      </c>
      <c r="BB8" s="111"/>
      <c r="BC8" s="111"/>
      <c r="BD8" s="111">
        <v>1</v>
      </c>
      <c r="BE8" s="112">
        <v>3</v>
      </c>
      <c r="BF8" s="113">
        <f>IF(P8=0,"",IF(BE8=0,"",(BE8/P8)))</f>
        <v>0.3</v>
      </c>
      <c r="BG8" s="112">
        <v>1</v>
      </c>
      <c r="BH8" s="114">
        <f>IFERROR(BG8/BE8,"-")</f>
        <v>0.33333333333333</v>
      </c>
      <c r="BI8" s="115">
        <v>3000</v>
      </c>
      <c r="BJ8" s="116">
        <f>IFERROR(BI8/BE8,"-")</f>
        <v>1000</v>
      </c>
      <c r="BK8" s="117">
        <v>1</v>
      </c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>
        <v>3</v>
      </c>
      <c r="BX8" s="127">
        <f>IF(P8=0,"",IF(BW8=0,"",(BW8/P8)))</f>
        <v>0.3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112000</v>
      </c>
      <c r="CQ8" s="141">
        <v>109000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163</v>
      </c>
      <c r="C9" s="203"/>
      <c r="D9" s="203"/>
      <c r="E9" s="203"/>
      <c r="F9" s="203" t="s">
        <v>64</v>
      </c>
      <c r="G9" s="203"/>
      <c r="H9" s="90"/>
      <c r="I9" s="90"/>
      <c r="J9" s="188"/>
      <c r="K9" s="81">
        <v>0</v>
      </c>
      <c r="L9" s="81">
        <v>0</v>
      </c>
      <c r="M9" s="81">
        <v>167</v>
      </c>
      <c r="N9" s="91">
        <v>76</v>
      </c>
      <c r="O9" s="92">
        <v>2</v>
      </c>
      <c r="P9" s="93">
        <f>N9+O9</f>
        <v>78</v>
      </c>
      <c r="Q9" s="82">
        <f>IFERROR(P9/M9,"-")</f>
        <v>0.46706586826347</v>
      </c>
      <c r="R9" s="81">
        <v>2</v>
      </c>
      <c r="S9" s="81">
        <v>15</v>
      </c>
      <c r="T9" s="82">
        <f>IFERROR(S9/(O9+P9),"-")</f>
        <v>0.1875</v>
      </c>
      <c r="U9" s="182"/>
      <c r="V9" s="84">
        <v>3</v>
      </c>
      <c r="W9" s="82">
        <f>IF(P9=0,"-",V9/P9)</f>
        <v>0.038461538461538</v>
      </c>
      <c r="X9" s="186">
        <v>592000</v>
      </c>
      <c r="Y9" s="187">
        <f>IFERROR(X9/P9,"-")</f>
        <v>7589.7435897436</v>
      </c>
      <c r="Z9" s="187">
        <f>IFERROR(X9/V9,"-")</f>
        <v>197333.33333333</v>
      </c>
      <c r="AA9" s="188"/>
      <c r="AB9" s="85"/>
      <c r="AC9" s="79"/>
      <c r="AD9" s="94">
        <v>2</v>
      </c>
      <c r="AE9" s="95">
        <f>IF(P9=0,"",IF(AD9=0,"",(AD9/P9)))</f>
        <v>0.025641025641026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15</v>
      </c>
      <c r="AN9" s="101">
        <f>IF(P9=0,"",IF(AM9=0,"",(AM9/P9)))</f>
        <v>0.19230769230769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12</v>
      </c>
      <c r="AW9" s="107">
        <f>IF(P9=0,"",IF(AV9=0,"",(AV9/P9)))</f>
        <v>0.15384615384615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17</v>
      </c>
      <c r="BF9" s="113">
        <f>IF(P9=0,"",IF(BE9=0,"",(BE9/P9)))</f>
        <v>0.21794871794872</v>
      </c>
      <c r="BG9" s="112">
        <v>1</v>
      </c>
      <c r="BH9" s="114">
        <f>IFERROR(BG9/BE9,"-")</f>
        <v>0.058823529411765</v>
      </c>
      <c r="BI9" s="115">
        <v>196000</v>
      </c>
      <c r="BJ9" s="116">
        <f>IFERROR(BI9/BE9,"-")</f>
        <v>11529.411764706</v>
      </c>
      <c r="BK9" s="117"/>
      <c r="BL9" s="117"/>
      <c r="BM9" s="117">
        <v>1</v>
      </c>
      <c r="BN9" s="119">
        <v>20</v>
      </c>
      <c r="BO9" s="120">
        <f>IF(P9=0,"",IF(BN9=0,"",(BN9/P9)))</f>
        <v>0.25641025641026</v>
      </c>
      <c r="BP9" s="121">
        <v>1</v>
      </c>
      <c r="BQ9" s="122">
        <f>IFERROR(BP9/BN9,"-")</f>
        <v>0.05</v>
      </c>
      <c r="BR9" s="123">
        <v>16000</v>
      </c>
      <c r="BS9" s="124">
        <f>IFERROR(BR9/BN9,"-")</f>
        <v>800</v>
      </c>
      <c r="BT9" s="125"/>
      <c r="BU9" s="125"/>
      <c r="BV9" s="125">
        <v>1</v>
      </c>
      <c r="BW9" s="126">
        <v>8</v>
      </c>
      <c r="BX9" s="127">
        <f>IF(P9=0,"",IF(BW9=0,"",(BW9/P9)))</f>
        <v>0.1025641025641</v>
      </c>
      <c r="BY9" s="128">
        <v>1</v>
      </c>
      <c r="BZ9" s="129">
        <f>IFERROR(BY9/BW9,"-")</f>
        <v>0.125</v>
      </c>
      <c r="CA9" s="130">
        <v>380000</v>
      </c>
      <c r="CB9" s="131">
        <f>IFERROR(CA9/BW9,"-")</f>
        <v>47500</v>
      </c>
      <c r="CC9" s="132"/>
      <c r="CD9" s="132"/>
      <c r="CE9" s="132">
        <v>1</v>
      </c>
      <c r="CF9" s="133">
        <v>4</v>
      </c>
      <c r="CG9" s="134">
        <f>IF(P9=0,"",IF(CF9=0,"",(CF9/P9)))</f>
        <v>0.051282051282051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3</v>
      </c>
      <c r="CP9" s="141">
        <v>592000</v>
      </c>
      <c r="CQ9" s="141">
        <v>380000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0.3875</v>
      </c>
      <c r="B10" s="203" t="s">
        <v>164</v>
      </c>
      <c r="C10" s="203" t="s">
        <v>132</v>
      </c>
      <c r="D10" s="203" t="s">
        <v>165</v>
      </c>
      <c r="E10" s="203" t="s">
        <v>166</v>
      </c>
      <c r="F10" s="203" t="s">
        <v>153</v>
      </c>
      <c r="G10" s="203" t="s">
        <v>167</v>
      </c>
      <c r="H10" s="90" t="s">
        <v>155</v>
      </c>
      <c r="I10" s="204" t="s">
        <v>168</v>
      </c>
      <c r="J10" s="188">
        <v>80000</v>
      </c>
      <c r="K10" s="81">
        <v>0</v>
      </c>
      <c r="L10" s="81">
        <v>0</v>
      </c>
      <c r="M10" s="81">
        <v>128</v>
      </c>
      <c r="N10" s="91">
        <v>34</v>
      </c>
      <c r="O10" s="92">
        <v>0</v>
      </c>
      <c r="P10" s="93">
        <f>N10+O10</f>
        <v>34</v>
      </c>
      <c r="Q10" s="82">
        <f>IFERROR(P10/M10,"-")</f>
        <v>0.265625</v>
      </c>
      <c r="R10" s="81">
        <v>0</v>
      </c>
      <c r="S10" s="81">
        <v>14</v>
      </c>
      <c r="T10" s="82">
        <f>IFERROR(S10/(O10+P10),"-")</f>
        <v>0.41176470588235</v>
      </c>
      <c r="U10" s="182">
        <f>IFERROR(J10/SUM(P10:P11),"-")</f>
        <v>1000</v>
      </c>
      <c r="V10" s="84">
        <v>1</v>
      </c>
      <c r="W10" s="82">
        <f>IF(P10=0,"-",V10/P10)</f>
        <v>0.029411764705882</v>
      </c>
      <c r="X10" s="186">
        <v>9000</v>
      </c>
      <c r="Y10" s="187">
        <f>IFERROR(X10/P10,"-")</f>
        <v>264.70588235294</v>
      </c>
      <c r="Z10" s="187">
        <f>IFERROR(X10/V10,"-")</f>
        <v>9000</v>
      </c>
      <c r="AA10" s="188">
        <f>SUM(X10:X11)-SUM(J10:J11)</f>
        <v>-49000</v>
      </c>
      <c r="AB10" s="85">
        <f>SUM(X10:X11)/SUM(J10:J11)</f>
        <v>0.3875</v>
      </c>
      <c r="AC10" s="79"/>
      <c r="AD10" s="94">
        <v>11</v>
      </c>
      <c r="AE10" s="95">
        <f>IF(P10=0,"",IF(AD10=0,"",(AD10/P10)))</f>
        <v>0.32352941176471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11</v>
      </c>
      <c r="AN10" s="101">
        <f>IF(P10=0,"",IF(AM10=0,"",(AM10/P10)))</f>
        <v>0.32352941176471</v>
      </c>
      <c r="AO10" s="100">
        <v>1</v>
      </c>
      <c r="AP10" s="102">
        <f>IFERROR(AP10/AM10,"-")</f>
        <v>0</v>
      </c>
      <c r="AQ10" s="103">
        <v>9000</v>
      </c>
      <c r="AR10" s="104">
        <f>IFERROR(AQ10/AM10,"-")</f>
        <v>818.18181818182</v>
      </c>
      <c r="AS10" s="105"/>
      <c r="AT10" s="105"/>
      <c r="AU10" s="105">
        <v>1</v>
      </c>
      <c r="AV10" s="106">
        <v>3</v>
      </c>
      <c r="AW10" s="107">
        <f>IF(P10=0,"",IF(AV10=0,"",(AV10/P10)))</f>
        <v>0.088235294117647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3</v>
      </c>
      <c r="BF10" s="113">
        <f>IF(P10=0,"",IF(BE10=0,"",(BE10/P10)))</f>
        <v>0.088235294117647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6</v>
      </c>
      <c r="BO10" s="120">
        <f>IF(P10=0,"",IF(BN10=0,"",(BN10/P10)))</f>
        <v>0.17647058823529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9000</v>
      </c>
      <c r="CQ10" s="141">
        <v>9000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169</v>
      </c>
      <c r="C11" s="203"/>
      <c r="D11" s="203"/>
      <c r="E11" s="203"/>
      <c r="F11" s="203" t="s">
        <v>64</v>
      </c>
      <c r="G11" s="203"/>
      <c r="H11" s="90"/>
      <c r="I11" s="90"/>
      <c r="J11" s="188"/>
      <c r="K11" s="81">
        <v>0</v>
      </c>
      <c r="L11" s="81">
        <v>0</v>
      </c>
      <c r="M11" s="81">
        <v>79</v>
      </c>
      <c r="N11" s="91">
        <v>45</v>
      </c>
      <c r="O11" s="92">
        <v>1</v>
      </c>
      <c r="P11" s="93">
        <f>N11+O11</f>
        <v>46</v>
      </c>
      <c r="Q11" s="82">
        <f>IFERROR(P11/M11,"-")</f>
        <v>0.58227848101266</v>
      </c>
      <c r="R11" s="81">
        <v>0</v>
      </c>
      <c r="S11" s="81">
        <v>7</v>
      </c>
      <c r="T11" s="82">
        <f>IFERROR(S11/(O11+P11),"-")</f>
        <v>0.14893617021277</v>
      </c>
      <c r="U11" s="182"/>
      <c r="V11" s="84">
        <v>2</v>
      </c>
      <c r="W11" s="82">
        <f>IF(P11=0,"-",V11/P11)</f>
        <v>0.043478260869565</v>
      </c>
      <c r="X11" s="186">
        <v>22000</v>
      </c>
      <c r="Y11" s="187">
        <f>IFERROR(X11/P11,"-")</f>
        <v>478.26086956522</v>
      </c>
      <c r="Z11" s="187">
        <f>IFERROR(X11/V11,"-")</f>
        <v>11000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7</v>
      </c>
      <c r="AN11" s="101">
        <f>IF(P11=0,"",IF(AM11=0,"",(AM11/P11)))</f>
        <v>0.15217391304348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11</v>
      </c>
      <c r="AW11" s="107">
        <f>IF(P11=0,"",IF(AV11=0,"",(AV11/P11)))</f>
        <v>0.23913043478261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12</v>
      </c>
      <c r="BF11" s="113">
        <f>IF(P11=0,"",IF(BE11=0,"",(BE11/P11)))</f>
        <v>0.26086956521739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8</v>
      </c>
      <c r="BO11" s="120">
        <f>IF(P11=0,"",IF(BN11=0,"",(BN11/P11)))</f>
        <v>0.17391304347826</v>
      </c>
      <c r="BP11" s="121">
        <v>1</v>
      </c>
      <c r="BQ11" s="122">
        <f>IFERROR(BP11/BN11,"-")</f>
        <v>0.125</v>
      </c>
      <c r="BR11" s="123">
        <v>17000</v>
      </c>
      <c r="BS11" s="124">
        <f>IFERROR(BR11/BN11,"-")</f>
        <v>2125</v>
      </c>
      <c r="BT11" s="125"/>
      <c r="BU11" s="125"/>
      <c r="BV11" s="125">
        <v>1</v>
      </c>
      <c r="BW11" s="126">
        <v>5</v>
      </c>
      <c r="BX11" s="127">
        <f>IF(P11=0,"",IF(BW11=0,"",(BW11/P11)))</f>
        <v>0.10869565217391</v>
      </c>
      <c r="BY11" s="128">
        <v>1</v>
      </c>
      <c r="BZ11" s="129">
        <f>IFERROR(BY11/BW11,"-")</f>
        <v>0.2</v>
      </c>
      <c r="CA11" s="130">
        <v>5000</v>
      </c>
      <c r="CB11" s="131">
        <f>IFERROR(CA11/BW11,"-")</f>
        <v>1000</v>
      </c>
      <c r="CC11" s="132">
        <v>1</v>
      </c>
      <c r="CD11" s="132"/>
      <c r="CE11" s="132"/>
      <c r="CF11" s="133">
        <v>3</v>
      </c>
      <c r="CG11" s="134">
        <f>IF(P11=0,"",IF(CF11=0,"",(CF11/P11)))</f>
        <v>0.065217391304348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2</v>
      </c>
      <c r="CP11" s="141">
        <v>22000</v>
      </c>
      <c r="CQ11" s="141">
        <v>17000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2.9333333333333</v>
      </c>
      <c r="B12" s="203" t="s">
        <v>170</v>
      </c>
      <c r="C12" s="203" t="s">
        <v>171</v>
      </c>
      <c r="D12" s="203" t="s">
        <v>165</v>
      </c>
      <c r="E12" s="203" t="s">
        <v>172</v>
      </c>
      <c r="F12" s="203" t="s">
        <v>153</v>
      </c>
      <c r="G12" s="203" t="s">
        <v>173</v>
      </c>
      <c r="H12" s="90" t="s">
        <v>174</v>
      </c>
      <c r="I12" s="90" t="s">
        <v>87</v>
      </c>
      <c r="J12" s="188">
        <v>75000</v>
      </c>
      <c r="K12" s="81">
        <v>0</v>
      </c>
      <c r="L12" s="81">
        <v>0</v>
      </c>
      <c r="M12" s="81">
        <v>74</v>
      </c>
      <c r="N12" s="91">
        <v>6</v>
      </c>
      <c r="O12" s="92">
        <v>0</v>
      </c>
      <c r="P12" s="93">
        <f>N12+O12</f>
        <v>6</v>
      </c>
      <c r="Q12" s="82">
        <f>IFERROR(P12/M12,"-")</f>
        <v>0.081081081081081</v>
      </c>
      <c r="R12" s="81">
        <v>0</v>
      </c>
      <c r="S12" s="81">
        <v>3</v>
      </c>
      <c r="T12" s="82">
        <f>IFERROR(S12/(O12+P12),"-")</f>
        <v>0.5</v>
      </c>
      <c r="U12" s="182">
        <f>IFERROR(J12/SUM(P12:P13),"-")</f>
        <v>1315.7894736842</v>
      </c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>
        <f>SUM(X12:X13)-SUM(J12:J13)</f>
        <v>145000</v>
      </c>
      <c r="AB12" s="85">
        <f>SUM(X12:X13)/SUM(J12:J13)</f>
        <v>2.9333333333333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2</v>
      </c>
      <c r="AW12" s="107">
        <f>IF(P12=0,"",IF(AV12=0,"",(AV12/P12)))</f>
        <v>0.33333333333333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3</v>
      </c>
      <c r="BF12" s="113">
        <f>IF(P12=0,"",IF(BE12=0,"",(BE12/P12)))</f>
        <v>0.5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1</v>
      </c>
      <c r="BO12" s="120">
        <f>IF(P12=0,"",IF(BN12=0,"",(BN12/P12)))</f>
        <v>0.16666666666667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175</v>
      </c>
      <c r="C13" s="203"/>
      <c r="D13" s="203"/>
      <c r="E13" s="203"/>
      <c r="F13" s="203" t="s">
        <v>64</v>
      </c>
      <c r="G13" s="203"/>
      <c r="H13" s="90"/>
      <c r="I13" s="90"/>
      <c r="J13" s="188"/>
      <c r="K13" s="81">
        <v>0</v>
      </c>
      <c r="L13" s="81">
        <v>0</v>
      </c>
      <c r="M13" s="81">
        <v>96</v>
      </c>
      <c r="N13" s="91">
        <v>48</v>
      </c>
      <c r="O13" s="92">
        <v>3</v>
      </c>
      <c r="P13" s="93">
        <f>N13+O13</f>
        <v>51</v>
      </c>
      <c r="Q13" s="82">
        <f>IFERROR(P13/M13,"-")</f>
        <v>0.53125</v>
      </c>
      <c r="R13" s="81">
        <v>1</v>
      </c>
      <c r="S13" s="81">
        <v>9</v>
      </c>
      <c r="T13" s="82">
        <f>IFERROR(S13/(O13+P13),"-")</f>
        <v>0.16666666666667</v>
      </c>
      <c r="U13" s="182"/>
      <c r="V13" s="84">
        <v>4</v>
      </c>
      <c r="W13" s="82">
        <f>IF(P13=0,"-",V13/P13)</f>
        <v>0.07843137254902</v>
      </c>
      <c r="X13" s="186">
        <v>220000</v>
      </c>
      <c r="Y13" s="187">
        <f>IFERROR(X13/P13,"-")</f>
        <v>4313.7254901961</v>
      </c>
      <c r="Z13" s="187">
        <f>IFERROR(X13/V13,"-")</f>
        <v>55000</v>
      </c>
      <c r="AA13" s="188"/>
      <c r="AB13" s="85"/>
      <c r="AC13" s="79"/>
      <c r="AD13" s="94">
        <v>2</v>
      </c>
      <c r="AE13" s="95">
        <f>IF(P13=0,"",IF(AD13=0,"",(AD13/P13)))</f>
        <v>0.03921568627451</v>
      </c>
      <c r="AF13" s="94"/>
      <c r="AG13" s="96">
        <f>IFERROR(AF13/AD13,"-")</f>
        <v>0</v>
      </c>
      <c r="AH13" s="97"/>
      <c r="AI13" s="98">
        <f>IFERROR(AH13/AD13,"-")</f>
        <v>0</v>
      </c>
      <c r="AJ13" s="99"/>
      <c r="AK13" s="99"/>
      <c r="AL13" s="99"/>
      <c r="AM13" s="100">
        <v>5</v>
      </c>
      <c r="AN13" s="101">
        <f>IF(P13=0,"",IF(AM13=0,"",(AM13/P13)))</f>
        <v>0.098039215686275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7</v>
      </c>
      <c r="AW13" s="107">
        <f>IF(P13=0,"",IF(AV13=0,"",(AV13/P13)))</f>
        <v>0.13725490196078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9</v>
      </c>
      <c r="BF13" s="113">
        <f>IF(P13=0,"",IF(BE13=0,"",(BE13/P13)))</f>
        <v>0.17647058823529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17</v>
      </c>
      <c r="BO13" s="120">
        <f>IF(P13=0,"",IF(BN13=0,"",(BN13/P13)))</f>
        <v>0.33333333333333</v>
      </c>
      <c r="BP13" s="121">
        <v>3</v>
      </c>
      <c r="BQ13" s="122">
        <f>IFERROR(BP13/BN13,"-")</f>
        <v>0.17647058823529</v>
      </c>
      <c r="BR13" s="123">
        <v>140000</v>
      </c>
      <c r="BS13" s="124">
        <f>IFERROR(BR13/BN13,"-")</f>
        <v>8235.2941176471</v>
      </c>
      <c r="BT13" s="125">
        <v>1</v>
      </c>
      <c r="BU13" s="125"/>
      <c r="BV13" s="125">
        <v>2</v>
      </c>
      <c r="BW13" s="126">
        <v>9</v>
      </c>
      <c r="BX13" s="127">
        <f>IF(P13=0,"",IF(BW13=0,"",(BW13/P13)))</f>
        <v>0.17647058823529</v>
      </c>
      <c r="BY13" s="128">
        <v>1</v>
      </c>
      <c r="BZ13" s="129">
        <f>IFERROR(BY13/BW13,"-")</f>
        <v>0.11111111111111</v>
      </c>
      <c r="CA13" s="130">
        <v>80000</v>
      </c>
      <c r="CB13" s="131">
        <f>IFERROR(CA13/BW13,"-")</f>
        <v>8888.8888888889</v>
      </c>
      <c r="CC13" s="132"/>
      <c r="CD13" s="132"/>
      <c r="CE13" s="132">
        <v>1</v>
      </c>
      <c r="CF13" s="133">
        <v>2</v>
      </c>
      <c r="CG13" s="134">
        <f>IF(P13=0,"",IF(CF13=0,"",(CF13/P13)))</f>
        <v>0.03921568627451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4</v>
      </c>
      <c r="CP13" s="141">
        <v>220000</v>
      </c>
      <c r="CQ13" s="141">
        <v>124000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0.10666666666667</v>
      </c>
      <c r="B14" s="203" t="s">
        <v>176</v>
      </c>
      <c r="C14" s="203" t="s">
        <v>151</v>
      </c>
      <c r="D14" s="203" t="s">
        <v>152</v>
      </c>
      <c r="E14" s="203" t="s">
        <v>177</v>
      </c>
      <c r="F14" s="203" t="s">
        <v>153</v>
      </c>
      <c r="G14" s="203" t="s">
        <v>178</v>
      </c>
      <c r="H14" s="90" t="s">
        <v>155</v>
      </c>
      <c r="I14" s="90" t="s">
        <v>179</v>
      </c>
      <c r="J14" s="188">
        <v>75000</v>
      </c>
      <c r="K14" s="81">
        <v>0</v>
      </c>
      <c r="L14" s="81">
        <v>0</v>
      </c>
      <c r="M14" s="81">
        <v>61</v>
      </c>
      <c r="N14" s="91">
        <v>10</v>
      </c>
      <c r="O14" s="92">
        <v>0</v>
      </c>
      <c r="P14" s="93">
        <f>N14+O14</f>
        <v>10</v>
      </c>
      <c r="Q14" s="82">
        <f>IFERROR(P14/M14,"-")</f>
        <v>0.16393442622951</v>
      </c>
      <c r="R14" s="81">
        <v>0</v>
      </c>
      <c r="S14" s="81">
        <v>3</v>
      </c>
      <c r="T14" s="82">
        <f>IFERROR(S14/(O14+P14),"-")</f>
        <v>0.3</v>
      </c>
      <c r="U14" s="182">
        <f>IFERROR(J14/SUM(P14:P15),"-")</f>
        <v>2205.8823529412</v>
      </c>
      <c r="V14" s="84">
        <v>1</v>
      </c>
      <c r="W14" s="82">
        <f>IF(P14=0,"-",V14/P14)</f>
        <v>0.1</v>
      </c>
      <c r="X14" s="186">
        <v>3000</v>
      </c>
      <c r="Y14" s="187">
        <f>IFERROR(X14/P14,"-")</f>
        <v>300</v>
      </c>
      <c r="Z14" s="187">
        <f>IFERROR(X14/V14,"-")</f>
        <v>3000</v>
      </c>
      <c r="AA14" s="188">
        <f>SUM(X14:X15)-SUM(J14:J15)</f>
        <v>-67000</v>
      </c>
      <c r="AB14" s="85">
        <f>SUM(X14:X15)/SUM(J14:J15)</f>
        <v>0.10666666666667</v>
      </c>
      <c r="AC14" s="79"/>
      <c r="AD14" s="94">
        <v>1</v>
      </c>
      <c r="AE14" s="95">
        <f>IF(P14=0,"",IF(AD14=0,"",(AD14/P14)))</f>
        <v>0.1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>
        <v>2</v>
      </c>
      <c r="AW14" s="107">
        <f>IF(P14=0,"",IF(AV14=0,"",(AV14/P14)))</f>
        <v>0.2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>
        <v>2</v>
      </c>
      <c r="BF14" s="113">
        <f>IF(P14=0,"",IF(BE14=0,"",(BE14/P14)))</f>
        <v>0.2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3</v>
      </c>
      <c r="BO14" s="120">
        <f>IF(P14=0,"",IF(BN14=0,"",(BN14/P14)))</f>
        <v>0.3</v>
      </c>
      <c r="BP14" s="121">
        <v>1</v>
      </c>
      <c r="BQ14" s="122">
        <f>IFERROR(BP14/BN14,"-")</f>
        <v>0.33333333333333</v>
      </c>
      <c r="BR14" s="123">
        <v>3000</v>
      </c>
      <c r="BS14" s="124">
        <f>IFERROR(BR14/BN14,"-")</f>
        <v>1000</v>
      </c>
      <c r="BT14" s="125">
        <v>1</v>
      </c>
      <c r="BU14" s="125"/>
      <c r="BV14" s="125"/>
      <c r="BW14" s="126">
        <v>2</v>
      </c>
      <c r="BX14" s="127">
        <f>IF(P14=0,"",IF(BW14=0,"",(BW14/P14)))</f>
        <v>0.2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3000</v>
      </c>
      <c r="CQ14" s="141">
        <v>3000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180</v>
      </c>
      <c r="C15" s="203"/>
      <c r="D15" s="203"/>
      <c r="E15" s="203"/>
      <c r="F15" s="203" t="s">
        <v>64</v>
      </c>
      <c r="G15" s="203"/>
      <c r="H15" s="90"/>
      <c r="I15" s="90"/>
      <c r="J15" s="188"/>
      <c r="K15" s="81">
        <v>0</v>
      </c>
      <c r="L15" s="81">
        <v>0</v>
      </c>
      <c r="M15" s="81">
        <v>38</v>
      </c>
      <c r="N15" s="91">
        <v>24</v>
      </c>
      <c r="O15" s="92">
        <v>0</v>
      </c>
      <c r="P15" s="93">
        <f>N15+O15</f>
        <v>24</v>
      </c>
      <c r="Q15" s="82">
        <f>IFERROR(P15/M15,"-")</f>
        <v>0.63157894736842</v>
      </c>
      <c r="R15" s="81">
        <v>0</v>
      </c>
      <c r="S15" s="81">
        <v>5</v>
      </c>
      <c r="T15" s="82">
        <f>IFERROR(S15/(O15+P15),"-")</f>
        <v>0.20833333333333</v>
      </c>
      <c r="U15" s="182"/>
      <c r="V15" s="84">
        <v>1</v>
      </c>
      <c r="W15" s="82">
        <f>IF(P15=0,"-",V15/P15)</f>
        <v>0.041666666666667</v>
      </c>
      <c r="X15" s="186">
        <v>5000</v>
      </c>
      <c r="Y15" s="187">
        <f>IFERROR(X15/P15,"-")</f>
        <v>208.33333333333</v>
      </c>
      <c r="Z15" s="187">
        <f>IFERROR(X15/V15,"-")</f>
        <v>5000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>
        <v>1</v>
      </c>
      <c r="AW15" s="107">
        <f>IF(P15=0,"",IF(AV15=0,"",(AV15/P15)))</f>
        <v>0.041666666666667</v>
      </c>
      <c r="AX15" s="106"/>
      <c r="AY15" s="108">
        <f>IFERROR(AX15/AV15,"-")</f>
        <v>0</v>
      </c>
      <c r="AZ15" s="109"/>
      <c r="BA15" s="110">
        <f>IFERROR(AZ15/AV15,"-")</f>
        <v>0</v>
      </c>
      <c r="BB15" s="111"/>
      <c r="BC15" s="111"/>
      <c r="BD15" s="111"/>
      <c r="BE15" s="112">
        <v>4</v>
      </c>
      <c r="BF15" s="113">
        <f>IF(P15=0,"",IF(BE15=0,"",(BE15/P15)))</f>
        <v>0.16666666666667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14</v>
      </c>
      <c r="BO15" s="120">
        <f>IF(P15=0,"",IF(BN15=0,"",(BN15/P15)))</f>
        <v>0.58333333333333</v>
      </c>
      <c r="BP15" s="121">
        <v>1</v>
      </c>
      <c r="BQ15" s="122">
        <f>IFERROR(BP15/BN15,"-")</f>
        <v>0.071428571428571</v>
      </c>
      <c r="BR15" s="123">
        <v>5000</v>
      </c>
      <c r="BS15" s="124">
        <f>IFERROR(BR15/BN15,"-")</f>
        <v>357.14285714286</v>
      </c>
      <c r="BT15" s="125">
        <v>1</v>
      </c>
      <c r="BU15" s="125"/>
      <c r="BV15" s="125"/>
      <c r="BW15" s="126">
        <v>3</v>
      </c>
      <c r="BX15" s="127">
        <f>IF(P15=0,"",IF(BW15=0,"",(BW15/P15)))</f>
        <v>0.125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>
        <v>2</v>
      </c>
      <c r="CG15" s="134">
        <f>IF(P15=0,"",IF(CF15=0,"",(CF15/P15)))</f>
        <v>0.083333333333333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1</v>
      </c>
      <c r="CP15" s="141">
        <v>5000</v>
      </c>
      <c r="CQ15" s="141">
        <v>5000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0.54545454545455</v>
      </c>
      <c r="B16" s="203" t="s">
        <v>181</v>
      </c>
      <c r="C16" s="203" t="s">
        <v>159</v>
      </c>
      <c r="D16" s="203" t="s">
        <v>152</v>
      </c>
      <c r="E16" s="203" t="s">
        <v>182</v>
      </c>
      <c r="F16" s="203" t="s">
        <v>153</v>
      </c>
      <c r="G16" s="203" t="s">
        <v>183</v>
      </c>
      <c r="H16" s="90" t="s">
        <v>155</v>
      </c>
      <c r="I16" s="90" t="s">
        <v>93</v>
      </c>
      <c r="J16" s="188">
        <v>110000</v>
      </c>
      <c r="K16" s="81">
        <v>0</v>
      </c>
      <c r="L16" s="81">
        <v>0</v>
      </c>
      <c r="M16" s="81">
        <v>34</v>
      </c>
      <c r="N16" s="91">
        <v>4</v>
      </c>
      <c r="O16" s="92">
        <v>0</v>
      </c>
      <c r="P16" s="93">
        <f>N16+O16</f>
        <v>4</v>
      </c>
      <c r="Q16" s="82">
        <f>IFERROR(P16/M16,"-")</f>
        <v>0.11764705882353</v>
      </c>
      <c r="R16" s="81">
        <v>0</v>
      </c>
      <c r="S16" s="81">
        <v>2</v>
      </c>
      <c r="T16" s="82">
        <f>IFERROR(S16/(O16+P16),"-")</f>
        <v>0.5</v>
      </c>
      <c r="U16" s="182">
        <f>IFERROR(J16/SUM(P16:P17),"-")</f>
        <v>2000</v>
      </c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>
        <f>SUM(X16:X17)-SUM(J16:J17)</f>
        <v>-50000</v>
      </c>
      <c r="AB16" s="85">
        <f>SUM(X16:X17)/SUM(J16:J17)</f>
        <v>0.54545454545455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>
        <v>1</v>
      </c>
      <c r="AN16" s="101">
        <f>IF(P16=0,"",IF(AM16=0,"",(AM16/P16)))</f>
        <v>0.25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2</v>
      </c>
      <c r="BF16" s="113">
        <f>IF(P16=0,"",IF(BE16=0,"",(BE16/P16)))</f>
        <v>0.5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1</v>
      </c>
      <c r="BO16" s="120">
        <f>IF(P16=0,"",IF(BN16=0,"",(BN16/P16)))</f>
        <v>0.25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184</v>
      </c>
      <c r="C17" s="203"/>
      <c r="D17" s="203"/>
      <c r="E17" s="203"/>
      <c r="F17" s="203" t="s">
        <v>64</v>
      </c>
      <c r="G17" s="203"/>
      <c r="H17" s="90"/>
      <c r="I17" s="90"/>
      <c r="J17" s="188"/>
      <c r="K17" s="81">
        <v>0</v>
      </c>
      <c r="L17" s="81">
        <v>0</v>
      </c>
      <c r="M17" s="81">
        <v>123</v>
      </c>
      <c r="N17" s="91">
        <v>50</v>
      </c>
      <c r="O17" s="92">
        <v>1</v>
      </c>
      <c r="P17" s="93">
        <f>N17+O17</f>
        <v>51</v>
      </c>
      <c r="Q17" s="82">
        <f>IFERROR(P17/M17,"-")</f>
        <v>0.41463414634146</v>
      </c>
      <c r="R17" s="81">
        <v>4</v>
      </c>
      <c r="S17" s="81">
        <v>12</v>
      </c>
      <c r="T17" s="82">
        <f>IFERROR(S17/(O17+P17),"-")</f>
        <v>0.23076923076923</v>
      </c>
      <c r="U17" s="182"/>
      <c r="V17" s="84">
        <v>2</v>
      </c>
      <c r="W17" s="82">
        <f>IF(P17=0,"-",V17/P17)</f>
        <v>0.03921568627451</v>
      </c>
      <c r="X17" s="186">
        <v>60000</v>
      </c>
      <c r="Y17" s="187">
        <f>IFERROR(X17/P17,"-")</f>
        <v>1176.4705882353</v>
      </c>
      <c r="Z17" s="187">
        <f>IFERROR(X17/V17,"-")</f>
        <v>30000</v>
      </c>
      <c r="AA17" s="188"/>
      <c r="AB17" s="85"/>
      <c r="AC17" s="79"/>
      <c r="AD17" s="94">
        <v>1</v>
      </c>
      <c r="AE17" s="95">
        <f>IF(P17=0,"",IF(AD17=0,"",(AD17/P17)))</f>
        <v>0.019607843137255</v>
      </c>
      <c r="AF17" s="94"/>
      <c r="AG17" s="96">
        <f>IFERROR(AF17/AD17,"-")</f>
        <v>0</v>
      </c>
      <c r="AH17" s="97"/>
      <c r="AI17" s="98">
        <f>IFERROR(AH17/AD17,"-")</f>
        <v>0</v>
      </c>
      <c r="AJ17" s="99"/>
      <c r="AK17" s="99"/>
      <c r="AL17" s="99"/>
      <c r="AM17" s="100">
        <v>5</v>
      </c>
      <c r="AN17" s="101">
        <f>IF(P17=0,"",IF(AM17=0,"",(AM17/P17)))</f>
        <v>0.098039215686275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>
        <v>12</v>
      </c>
      <c r="AW17" s="107">
        <f>IF(P17=0,"",IF(AV17=0,"",(AV17/P17)))</f>
        <v>0.23529411764706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11</v>
      </c>
      <c r="BF17" s="113">
        <f>IF(P17=0,"",IF(BE17=0,"",(BE17/P17)))</f>
        <v>0.2156862745098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10</v>
      </c>
      <c r="BO17" s="120">
        <f>IF(P17=0,"",IF(BN17=0,"",(BN17/P17)))</f>
        <v>0.19607843137255</v>
      </c>
      <c r="BP17" s="121">
        <v>1</v>
      </c>
      <c r="BQ17" s="122">
        <f>IFERROR(BP17/BN17,"-")</f>
        <v>0.1</v>
      </c>
      <c r="BR17" s="123">
        <v>1000</v>
      </c>
      <c r="BS17" s="124">
        <f>IFERROR(BR17/BN17,"-")</f>
        <v>100</v>
      </c>
      <c r="BT17" s="125">
        <v>1</v>
      </c>
      <c r="BU17" s="125"/>
      <c r="BV17" s="125"/>
      <c r="BW17" s="126">
        <v>10</v>
      </c>
      <c r="BX17" s="127">
        <f>IF(P17=0,"",IF(BW17=0,"",(BW17/P17)))</f>
        <v>0.19607843137255</v>
      </c>
      <c r="BY17" s="128">
        <v>1</v>
      </c>
      <c r="BZ17" s="129">
        <f>IFERROR(BY17/BW17,"-")</f>
        <v>0.1</v>
      </c>
      <c r="CA17" s="130">
        <v>59000</v>
      </c>
      <c r="CB17" s="131">
        <f>IFERROR(CA17/BW17,"-")</f>
        <v>5900</v>
      </c>
      <c r="CC17" s="132"/>
      <c r="CD17" s="132"/>
      <c r="CE17" s="132">
        <v>1</v>
      </c>
      <c r="CF17" s="133">
        <v>2</v>
      </c>
      <c r="CG17" s="134">
        <f>IF(P17=0,"",IF(CF17=0,"",(CF17/P17)))</f>
        <v>0.03921568627451</v>
      </c>
      <c r="CH17" s="135"/>
      <c r="CI17" s="136">
        <f>IFERROR(CH17/CF17,"-")</f>
        <v>0</v>
      </c>
      <c r="CJ17" s="137"/>
      <c r="CK17" s="138">
        <f>IFERROR(CJ17/CF17,"-")</f>
        <v>0</v>
      </c>
      <c r="CL17" s="139"/>
      <c r="CM17" s="139"/>
      <c r="CN17" s="139"/>
      <c r="CO17" s="140">
        <v>2</v>
      </c>
      <c r="CP17" s="141">
        <v>60000</v>
      </c>
      <c r="CQ17" s="141">
        <v>59000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8.3</v>
      </c>
      <c r="B18" s="203" t="s">
        <v>185</v>
      </c>
      <c r="C18" s="203" t="s">
        <v>186</v>
      </c>
      <c r="D18" s="203" t="s">
        <v>165</v>
      </c>
      <c r="E18" s="203" t="s">
        <v>187</v>
      </c>
      <c r="F18" s="203" t="s">
        <v>153</v>
      </c>
      <c r="G18" s="203" t="s">
        <v>188</v>
      </c>
      <c r="H18" s="90" t="s">
        <v>189</v>
      </c>
      <c r="I18" s="90" t="s">
        <v>93</v>
      </c>
      <c r="J18" s="188">
        <v>80000</v>
      </c>
      <c r="K18" s="81">
        <v>0</v>
      </c>
      <c r="L18" s="81">
        <v>0</v>
      </c>
      <c r="M18" s="81">
        <v>157</v>
      </c>
      <c r="N18" s="91">
        <v>16</v>
      </c>
      <c r="O18" s="92">
        <v>0</v>
      </c>
      <c r="P18" s="93">
        <f>N18+O18</f>
        <v>16</v>
      </c>
      <c r="Q18" s="82">
        <f>IFERROR(P18/M18,"-")</f>
        <v>0.10191082802548</v>
      </c>
      <c r="R18" s="81">
        <v>1</v>
      </c>
      <c r="S18" s="81">
        <v>6</v>
      </c>
      <c r="T18" s="82">
        <f>IFERROR(S18/(O18+P18),"-")</f>
        <v>0.375</v>
      </c>
      <c r="U18" s="182">
        <f>IFERROR(J18/SUM(P18:P19),"-")</f>
        <v>1509.4339622642</v>
      </c>
      <c r="V18" s="84">
        <v>1</v>
      </c>
      <c r="W18" s="82">
        <f>IF(P18=0,"-",V18/P18)</f>
        <v>0.0625</v>
      </c>
      <c r="X18" s="186">
        <v>625000</v>
      </c>
      <c r="Y18" s="187">
        <f>IFERROR(X18/P18,"-")</f>
        <v>39062.5</v>
      </c>
      <c r="Z18" s="187">
        <f>IFERROR(X18/V18,"-")</f>
        <v>625000</v>
      </c>
      <c r="AA18" s="188">
        <f>SUM(X18:X19)-SUM(J18:J19)</f>
        <v>584000</v>
      </c>
      <c r="AB18" s="85">
        <f>SUM(X18:X19)/SUM(J18:J19)</f>
        <v>8.3</v>
      </c>
      <c r="AC18" s="79"/>
      <c r="AD18" s="94">
        <v>3</v>
      </c>
      <c r="AE18" s="95">
        <f>IF(P18=0,"",IF(AD18=0,"",(AD18/P18)))</f>
        <v>0.1875</v>
      </c>
      <c r="AF18" s="94"/>
      <c r="AG18" s="96">
        <f>IFERROR(AF18/AD18,"-")</f>
        <v>0</v>
      </c>
      <c r="AH18" s="97"/>
      <c r="AI18" s="98">
        <f>IFERROR(AH18/AD18,"-")</f>
        <v>0</v>
      </c>
      <c r="AJ18" s="99"/>
      <c r="AK18" s="99"/>
      <c r="AL18" s="99"/>
      <c r="AM18" s="100">
        <v>3</v>
      </c>
      <c r="AN18" s="101">
        <f>IF(P18=0,"",IF(AM18=0,"",(AM18/P18)))</f>
        <v>0.1875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>
        <v>2</v>
      </c>
      <c r="AW18" s="107">
        <f>IF(P18=0,"",IF(AV18=0,"",(AV18/P18)))</f>
        <v>0.125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1</v>
      </c>
      <c r="BF18" s="113">
        <f>IF(P18=0,"",IF(BE18=0,"",(BE18/P18)))</f>
        <v>0.0625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4</v>
      </c>
      <c r="BO18" s="120">
        <f>IF(P18=0,"",IF(BN18=0,"",(BN18/P18)))</f>
        <v>0.25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2</v>
      </c>
      <c r="BX18" s="127">
        <f>IF(P18=0,"",IF(BW18=0,"",(BW18/P18)))</f>
        <v>0.125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>
        <v>1</v>
      </c>
      <c r="CG18" s="134">
        <f>IF(P18=0,"",IF(CF18=0,"",(CF18/P18)))</f>
        <v>0.0625</v>
      </c>
      <c r="CH18" s="135">
        <v>1</v>
      </c>
      <c r="CI18" s="136">
        <f>IFERROR(CH18/CF18,"-")</f>
        <v>1</v>
      </c>
      <c r="CJ18" s="137">
        <v>625000</v>
      </c>
      <c r="CK18" s="138">
        <f>IFERROR(CJ18/CF18,"-")</f>
        <v>625000</v>
      </c>
      <c r="CL18" s="139"/>
      <c r="CM18" s="139"/>
      <c r="CN18" s="139">
        <v>1</v>
      </c>
      <c r="CO18" s="140">
        <v>1</v>
      </c>
      <c r="CP18" s="141">
        <v>625000</v>
      </c>
      <c r="CQ18" s="141">
        <v>625000</v>
      </c>
      <c r="CR18" s="141"/>
      <c r="CS18" s="142" t="str">
        <f>IF(AND(CQ18=0,CR18=0),"",IF(AND(CQ18&lt;=100000,CR18&lt;=100000),"",IF(CQ18/CP18&gt;0.7,"男高",IF(CR18/CP18&gt;0.7,"女高",""))))</f>
        <v>男高</v>
      </c>
    </row>
    <row r="19" spans="1:98">
      <c r="A19" s="80"/>
      <c r="B19" s="203" t="s">
        <v>190</v>
      </c>
      <c r="C19" s="203"/>
      <c r="D19" s="203"/>
      <c r="E19" s="203"/>
      <c r="F19" s="203" t="s">
        <v>64</v>
      </c>
      <c r="G19" s="203"/>
      <c r="H19" s="90"/>
      <c r="I19" s="90"/>
      <c r="J19" s="188"/>
      <c r="K19" s="81">
        <v>0</v>
      </c>
      <c r="L19" s="81">
        <v>0</v>
      </c>
      <c r="M19" s="81">
        <v>120</v>
      </c>
      <c r="N19" s="91">
        <v>37</v>
      </c>
      <c r="O19" s="92">
        <v>0</v>
      </c>
      <c r="P19" s="93">
        <f>N19+O19</f>
        <v>37</v>
      </c>
      <c r="Q19" s="82">
        <f>IFERROR(P19/M19,"-")</f>
        <v>0.30833333333333</v>
      </c>
      <c r="R19" s="81">
        <v>3</v>
      </c>
      <c r="S19" s="81">
        <v>5</v>
      </c>
      <c r="T19" s="82">
        <f>IFERROR(S19/(O19+P19),"-")</f>
        <v>0.13513513513514</v>
      </c>
      <c r="U19" s="182"/>
      <c r="V19" s="84">
        <v>2</v>
      </c>
      <c r="W19" s="82">
        <f>IF(P19=0,"-",V19/P19)</f>
        <v>0.054054054054054</v>
      </c>
      <c r="X19" s="186">
        <v>39000</v>
      </c>
      <c r="Y19" s="187">
        <f>IFERROR(X19/P19,"-")</f>
        <v>1054.0540540541</v>
      </c>
      <c r="Z19" s="187">
        <f>IFERROR(X19/V19,"-")</f>
        <v>19500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>
        <v>6</v>
      </c>
      <c r="AN19" s="101">
        <f>IF(P19=0,"",IF(AM19=0,"",(AM19/P19)))</f>
        <v>0.16216216216216</v>
      </c>
      <c r="AO19" s="100"/>
      <c r="AP19" s="102">
        <f>IFERROR(AP19/AM19,"-")</f>
        <v>0</v>
      </c>
      <c r="AQ19" s="103"/>
      <c r="AR19" s="104">
        <f>IFERROR(AQ19/AM19,"-")</f>
        <v>0</v>
      </c>
      <c r="AS19" s="105"/>
      <c r="AT19" s="105"/>
      <c r="AU19" s="105"/>
      <c r="AV19" s="106">
        <v>11</v>
      </c>
      <c r="AW19" s="107">
        <f>IF(P19=0,"",IF(AV19=0,"",(AV19/P19)))</f>
        <v>0.2972972972973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7</v>
      </c>
      <c r="BF19" s="113">
        <f>IF(P19=0,"",IF(BE19=0,"",(BE19/P19)))</f>
        <v>0.18918918918919</v>
      </c>
      <c r="BG19" s="112">
        <v>2</v>
      </c>
      <c r="BH19" s="114">
        <f>IFERROR(BG19/BE19,"-")</f>
        <v>0.28571428571429</v>
      </c>
      <c r="BI19" s="115">
        <v>39000</v>
      </c>
      <c r="BJ19" s="116">
        <f>IFERROR(BI19/BE19,"-")</f>
        <v>5571.4285714286</v>
      </c>
      <c r="BK19" s="117"/>
      <c r="BL19" s="117">
        <v>1</v>
      </c>
      <c r="BM19" s="117">
        <v>1</v>
      </c>
      <c r="BN19" s="119">
        <v>9</v>
      </c>
      <c r="BO19" s="120">
        <f>IF(P19=0,"",IF(BN19=0,"",(BN19/P19)))</f>
        <v>0.24324324324324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3</v>
      </c>
      <c r="BX19" s="127">
        <f>IF(P19=0,"",IF(BW19=0,"",(BW19/P19)))</f>
        <v>0.081081081081081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>
        <v>1</v>
      </c>
      <c r="CG19" s="134">
        <f>IF(P19=0,"",IF(CF19=0,"",(CF19/P19)))</f>
        <v>0.027027027027027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2</v>
      </c>
      <c r="CP19" s="141">
        <v>39000</v>
      </c>
      <c r="CQ19" s="141">
        <v>31000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0.5</v>
      </c>
      <c r="B20" s="203" t="s">
        <v>191</v>
      </c>
      <c r="C20" s="203" t="s">
        <v>159</v>
      </c>
      <c r="D20" s="203" t="s">
        <v>152</v>
      </c>
      <c r="E20" s="203" t="s">
        <v>192</v>
      </c>
      <c r="F20" s="203" t="s">
        <v>153</v>
      </c>
      <c r="G20" s="203" t="s">
        <v>193</v>
      </c>
      <c r="H20" s="90" t="s">
        <v>162</v>
      </c>
      <c r="I20" s="90" t="s">
        <v>99</v>
      </c>
      <c r="J20" s="188">
        <v>110000</v>
      </c>
      <c r="K20" s="81">
        <v>0</v>
      </c>
      <c r="L20" s="81">
        <v>0</v>
      </c>
      <c r="M20" s="81">
        <v>55</v>
      </c>
      <c r="N20" s="91">
        <v>12</v>
      </c>
      <c r="O20" s="92">
        <v>0</v>
      </c>
      <c r="P20" s="93">
        <f>N20+O20</f>
        <v>12</v>
      </c>
      <c r="Q20" s="82">
        <f>IFERROR(P20/M20,"-")</f>
        <v>0.21818181818182</v>
      </c>
      <c r="R20" s="81">
        <v>1</v>
      </c>
      <c r="S20" s="81">
        <v>2</v>
      </c>
      <c r="T20" s="82">
        <f>IFERROR(S20/(O20+P20),"-")</f>
        <v>0.16666666666667</v>
      </c>
      <c r="U20" s="182">
        <f>IFERROR(J20/SUM(P20:P21),"-")</f>
        <v>1486.4864864865</v>
      </c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>
        <f>SUM(X20:X21)-SUM(J20:J21)</f>
        <v>-55000</v>
      </c>
      <c r="AB20" s="85">
        <f>SUM(X20:X21)/SUM(J20:J21)</f>
        <v>0.5</v>
      </c>
      <c r="AC20" s="79"/>
      <c r="AD20" s="94">
        <v>3</v>
      </c>
      <c r="AE20" s="95">
        <f>IF(P20=0,"",IF(AD20=0,"",(AD20/P20)))</f>
        <v>0.25</v>
      </c>
      <c r="AF20" s="94"/>
      <c r="AG20" s="96">
        <f>IFERROR(AF20/AD20,"-")</f>
        <v>0</v>
      </c>
      <c r="AH20" s="97"/>
      <c r="AI20" s="98">
        <f>IFERROR(AH20/AD20,"-")</f>
        <v>0</v>
      </c>
      <c r="AJ20" s="99"/>
      <c r="AK20" s="99"/>
      <c r="AL20" s="99"/>
      <c r="AM20" s="100">
        <v>2</v>
      </c>
      <c r="AN20" s="101">
        <f>IF(P20=0,"",IF(AM20=0,"",(AM20/P20)))</f>
        <v>0.16666666666667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>
        <v>4</v>
      </c>
      <c r="AW20" s="107">
        <f>IF(P20=0,"",IF(AV20=0,"",(AV20/P20)))</f>
        <v>0.33333333333333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>
        <v>1</v>
      </c>
      <c r="BF20" s="113">
        <f>IF(P20=0,"",IF(BE20=0,"",(BE20/P20)))</f>
        <v>0.083333333333333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1</v>
      </c>
      <c r="BO20" s="120">
        <f>IF(P20=0,"",IF(BN20=0,"",(BN20/P20)))</f>
        <v>0.083333333333333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1</v>
      </c>
      <c r="BX20" s="127">
        <f>IF(P20=0,"",IF(BW20=0,"",(BW20/P20)))</f>
        <v>0.083333333333333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194</v>
      </c>
      <c r="C21" s="203"/>
      <c r="D21" s="203"/>
      <c r="E21" s="203"/>
      <c r="F21" s="203" t="s">
        <v>64</v>
      </c>
      <c r="G21" s="203"/>
      <c r="H21" s="90"/>
      <c r="I21" s="90"/>
      <c r="J21" s="188"/>
      <c r="K21" s="81">
        <v>0</v>
      </c>
      <c r="L21" s="81">
        <v>0</v>
      </c>
      <c r="M21" s="81">
        <v>128</v>
      </c>
      <c r="N21" s="91">
        <v>61</v>
      </c>
      <c r="O21" s="92">
        <v>1</v>
      </c>
      <c r="P21" s="93">
        <f>N21+O21</f>
        <v>62</v>
      </c>
      <c r="Q21" s="82">
        <f>IFERROR(P21/M21,"-")</f>
        <v>0.484375</v>
      </c>
      <c r="R21" s="81">
        <v>1</v>
      </c>
      <c r="S21" s="81">
        <v>12</v>
      </c>
      <c r="T21" s="82">
        <f>IFERROR(S21/(O21+P21),"-")</f>
        <v>0.19047619047619</v>
      </c>
      <c r="U21" s="182"/>
      <c r="V21" s="84">
        <v>2</v>
      </c>
      <c r="W21" s="82">
        <f>IF(P21=0,"-",V21/P21)</f>
        <v>0.032258064516129</v>
      </c>
      <c r="X21" s="186">
        <v>55000</v>
      </c>
      <c r="Y21" s="187">
        <f>IFERROR(X21/P21,"-")</f>
        <v>887.09677419355</v>
      </c>
      <c r="Z21" s="187">
        <f>IFERROR(X21/V21,"-")</f>
        <v>27500</v>
      </c>
      <c r="AA21" s="188"/>
      <c r="AB21" s="85"/>
      <c r="AC21" s="79"/>
      <c r="AD21" s="94">
        <v>1</v>
      </c>
      <c r="AE21" s="95">
        <f>IF(P21=0,"",IF(AD21=0,"",(AD21/P21)))</f>
        <v>0.016129032258065</v>
      </c>
      <c r="AF21" s="94"/>
      <c r="AG21" s="96">
        <f>IFERROR(AF21/AD21,"-")</f>
        <v>0</v>
      </c>
      <c r="AH21" s="97"/>
      <c r="AI21" s="98">
        <f>IFERROR(AH21/AD21,"-")</f>
        <v>0</v>
      </c>
      <c r="AJ21" s="99"/>
      <c r="AK21" s="99"/>
      <c r="AL21" s="99"/>
      <c r="AM21" s="100">
        <v>11</v>
      </c>
      <c r="AN21" s="101">
        <f>IF(P21=0,"",IF(AM21=0,"",(AM21/P21)))</f>
        <v>0.17741935483871</v>
      </c>
      <c r="AO21" s="100"/>
      <c r="AP21" s="102">
        <f>IFERROR(AP21/AM21,"-")</f>
        <v>0</v>
      </c>
      <c r="AQ21" s="103"/>
      <c r="AR21" s="104">
        <f>IFERROR(AQ21/AM21,"-")</f>
        <v>0</v>
      </c>
      <c r="AS21" s="105"/>
      <c r="AT21" s="105"/>
      <c r="AU21" s="105"/>
      <c r="AV21" s="106">
        <v>7</v>
      </c>
      <c r="AW21" s="107">
        <f>IF(P21=0,"",IF(AV21=0,"",(AV21/P21)))</f>
        <v>0.11290322580645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>
        <v>12</v>
      </c>
      <c r="BF21" s="113">
        <f>IF(P21=0,"",IF(BE21=0,"",(BE21/P21)))</f>
        <v>0.19354838709677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18</v>
      </c>
      <c r="BO21" s="120">
        <f>IF(P21=0,"",IF(BN21=0,"",(BN21/P21)))</f>
        <v>0.29032258064516</v>
      </c>
      <c r="BP21" s="121">
        <v>1</v>
      </c>
      <c r="BQ21" s="122">
        <f>IFERROR(BP21/BN21,"-")</f>
        <v>0.055555555555556</v>
      </c>
      <c r="BR21" s="123">
        <v>3000</v>
      </c>
      <c r="BS21" s="124">
        <f>IFERROR(BR21/BN21,"-")</f>
        <v>166.66666666667</v>
      </c>
      <c r="BT21" s="125">
        <v>1</v>
      </c>
      <c r="BU21" s="125"/>
      <c r="BV21" s="125"/>
      <c r="BW21" s="126">
        <v>10</v>
      </c>
      <c r="BX21" s="127">
        <f>IF(P21=0,"",IF(BW21=0,"",(BW21/P21)))</f>
        <v>0.16129032258065</v>
      </c>
      <c r="BY21" s="128">
        <v>1</v>
      </c>
      <c r="BZ21" s="129">
        <f>IFERROR(BY21/BW21,"-")</f>
        <v>0.1</v>
      </c>
      <c r="CA21" s="130">
        <v>52000</v>
      </c>
      <c r="CB21" s="131">
        <f>IFERROR(CA21/BW21,"-")</f>
        <v>5200</v>
      </c>
      <c r="CC21" s="132"/>
      <c r="CD21" s="132"/>
      <c r="CE21" s="132">
        <v>1</v>
      </c>
      <c r="CF21" s="133">
        <v>3</v>
      </c>
      <c r="CG21" s="134">
        <f>IF(P21=0,"",IF(CF21=0,"",(CF21/P21)))</f>
        <v>0.048387096774194</v>
      </c>
      <c r="CH21" s="135"/>
      <c r="CI21" s="136">
        <f>IFERROR(CH21/CF21,"-")</f>
        <v>0</v>
      </c>
      <c r="CJ21" s="137"/>
      <c r="CK21" s="138">
        <f>IFERROR(CJ21/CF21,"-")</f>
        <v>0</v>
      </c>
      <c r="CL21" s="139"/>
      <c r="CM21" s="139"/>
      <c r="CN21" s="139"/>
      <c r="CO21" s="140">
        <v>2</v>
      </c>
      <c r="CP21" s="141">
        <v>55000</v>
      </c>
      <c r="CQ21" s="141">
        <v>52000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</v>
      </c>
      <c r="B22" s="203" t="s">
        <v>195</v>
      </c>
      <c r="C22" s="203" t="s">
        <v>151</v>
      </c>
      <c r="D22" s="203" t="s">
        <v>152</v>
      </c>
      <c r="E22" s="203" t="s">
        <v>196</v>
      </c>
      <c r="F22" s="203" t="s">
        <v>153</v>
      </c>
      <c r="G22" s="203" t="s">
        <v>197</v>
      </c>
      <c r="H22" s="90" t="s">
        <v>198</v>
      </c>
      <c r="I22" s="90" t="s">
        <v>99</v>
      </c>
      <c r="J22" s="188">
        <v>65000</v>
      </c>
      <c r="K22" s="81">
        <v>0</v>
      </c>
      <c r="L22" s="81">
        <v>0</v>
      </c>
      <c r="M22" s="81">
        <v>10</v>
      </c>
      <c r="N22" s="91">
        <v>1</v>
      </c>
      <c r="O22" s="92">
        <v>0</v>
      </c>
      <c r="P22" s="93">
        <f>N22+O22</f>
        <v>1</v>
      </c>
      <c r="Q22" s="82">
        <f>IFERROR(P22/M22,"-")</f>
        <v>0.1</v>
      </c>
      <c r="R22" s="81">
        <v>0</v>
      </c>
      <c r="S22" s="81">
        <v>0</v>
      </c>
      <c r="T22" s="82">
        <f>IFERROR(S22/(O22+P22),"-")</f>
        <v>0</v>
      </c>
      <c r="U22" s="182">
        <f>IFERROR(J22/SUM(P22:P23),"-")</f>
        <v>1805.5555555556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SUM(X22:X23)-SUM(J22:J23)</f>
        <v>-65000</v>
      </c>
      <c r="AB22" s="85">
        <f>SUM(X22:X23)/SUM(J22:J23)</f>
        <v>0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>
        <v>1</v>
      </c>
      <c r="AW22" s="107">
        <f>IF(P22=0,"",IF(AV22=0,"",(AV22/P22)))</f>
        <v>1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>
        <f>IF(P22=0,"",IF(BN22=0,"",(BN22/P22)))</f>
        <v>0</v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199</v>
      </c>
      <c r="C23" s="203"/>
      <c r="D23" s="203"/>
      <c r="E23" s="203"/>
      <c r="F23" s="203" t="s">
        <v>64</v>
      </c>
      <c r="G23" s="203"/>
      <c r="H23" s="90"/>
      <c r="I23" s="90"/>
      <c r="J23" s="188"/>
      <c r="K23" s="81">
        <v>0</v>
      </c>
      <c r="L23" s="81">
        <v>0</v>
      </c>
      <c r="M23" s="81">
        <v>75</v>
      </c>
      <c r="N23" s="91">
        <v>34</v>
      </c>
      <c r="O23" s="92">
        <v>1</v>
      </c>
      <c r="P23" s="93">
        <f>N23+O23</f>
        <v>35</v>
      </c>
      <c r="Q23" s="82">
        <f>IFERROR(P23/M23,"-")</f>
        <v>0.46666666666667</v>
      </c>
      <c r="R23" s="81">
        <v>1</v>
      </c>
      <c r="S23" s="81">
        <v>6</v>
      </c>
      <c r="T23" s="82">
        <f>IFERROR(S23/(O23+P23),"-")</f>
        <v>0.16666666666667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>
        <v>6</v>
      </c>
      <c r="AN23" s="101">
        <f>IF(P23=0,"",IF(AM23=0,"",(AM23/P23)))</f>
        <v>0.17142857142857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>
        <v>7</v>
      </c>
      <c r="AW23" s="107">
        <f>IF(P23=0,"",IF(AV23=0,"",(AV23/P23)))</f>
        <v>0.2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>
        <v>8</v>
      </c>
      <c r="BF23" s="113">
        <f>IF(P23=0,"",IF(BE23=0,"",(BE23/P23)))</f>
        <v>0.22857142857143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7</v>
      </c>
      <c r="BO23" s="120">
        <f>IF(P23=0,"",IF(BN23=0,"",(BN23/P23)))</f>
        <v>0.2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6</v>
      </c>
      <c r="BX23" s="127">
        <f>IF(P23=0,"",IF(BW23=0,"",(BW23/P23)))</f>
        <v>0.17142857142857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>
        <v>1</v>
      </c>
      <c r="CG23" s="134">
        <f>IF(P23=0,"",IF(CF23=0,"",(CF23/P23)))</f>
        <v>0.028571428571429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9.5333333333333</v>
      </c>
      <c r="B24" s="203" t="s">
        <v>200</v>
      </c>
      <c r="C24" s="203" t="s">
        <v>151</v>
      </c>
      <c r="D24" s="203" t="s">
        <v>165</v>
      </c>
      <c r="E24" s="203" t="s">
        <v>201</v>
      </c>
      <c r="F24" s="203" t="s">
        <v>153</v>
      </c>
      <c r="G24" s="203" t="s">
        <v>202</v>
      </c>
      <c r="H24" s="90" t="s">
        <v>155</v>
      </c>
      <c r="I24" s="90" t="s">
        <v>103</v>
      </c>
      <c r="J24" s="188">
        <v>75000</v>
      </c>
      <c r="K24" s="81">
        <v>0</v>
      </c>
      <c r="L24" s="81">
        <v>0</v>
      </c>
      <c r="M24" s="81">
        <v>88</v>
      </c>
      <c r="N24" s="91">
        <v>20</v>
      </c>
      <c r="O24" s="92">
        <v>1</v>
      </c>
      <c r="P24" s="93">
        <f>N24+O24</f>
        <v>21</v>
      </c>
      <c r="Q24" s="82">
        <f>IFERROR(P24/M24,"-")</f>
        <v>0.23863636363636</v>
      </c>
      <c r="R24" s="81">
        <v>0</v>
      </c>
      <c r="S24" s="81">
        <v>5</v>
      </c>
      <c r="T24" s="82">
        <f>IFERROR(S24/(O24+P24),"-")</f>
        <v>0.22727272727273</v>
      </c>
      <c r="U24" s="182">
        <f>IFERROR(J24/SUM(P24:P25),"-")</f>
        <v>625</v>
      </c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>
        <f>SUM(X24:X25)-SUM(J24:J25)</f>
        <v>640000</v>
      </c>
      <c r="AB24" s="85">
        <f>SUM(X24:X25)/SUM(J24:J25)</f>
        <v>9.5333333333333</v>
      </c>
      <c r="AC24" s="79"/>
      <c r="AD24" s="94">
        <v>4</v>
      </c>
      <c r="AE24" s="95">
        <f>IF(P24=0,"",IF(AD24=0,"",(AD24/P24)))</f>
        <v>0.19047619047619</v>
      </c>
      <c r="AF24" s="94"/>
      <c r="AG24" s="96">
        <f>IFERROR(AF24/AD24,"-")</f>
        <v>0</v>
      </c>
      <c r="AH24" s="97"/>
      <c r="AI24" s="98">
        <f>IFERROR(AH24/AD24,"-")</f>
        <v>0</v>
      </c>
      <c r="AJ24" s="99"/>
      <c r="AK24" s="99"/>
      <c r="AL24" s="99"/>
      <c r="AM24" s="100">
        <v>4</v>
      </c>
      <c r="AN24" s="101">
        <f>IF(P24=0,"",IF(AM24=0,"",(AM24/P24)))</f>
        <v>0.19047619047619</v>
      </c>
      <c r="AO24" s="100"/>
      <c r="AP24" s="102">
        <f>IFERROR(AP24/AM24,"-")</f>
        <v>0</v>
      </c>
      <c r="AQ24" s="103"/>
      <c r="AR24" s="104">
        <f>IFERROR(AQ24/AM24,"-")</f>
        <v>0</v>
      </c>
      <c r="AS24" s="105"/>
      <c r="AT24" s="105"/>
      <c r="AU24" s="105"/>
      <c r="AV24" s="106">
        <v>3</v>
      </c>
      <c r="AW24" s="107">
        <f>IF(P24=0,"",IF(AV24=0,"",(AV24/P24)))</f>
        <v>0.14285714285714</v>
      </c>
      <c r="AX24" s="106"/>
      <c r="AY24" s="108">
        <f>IFERROR(AX24/AV24,"-")</f>
        <v>0</v>
      </c>
      <c r="AZ24" s="109"/>
      <c r="BA24" s="110">
        <f>IFERROR(AZ24/AV24,"-")</f>
        <v>0</v>
      </c>
      <c r="BB24" s="111"/>
      <c r="BC24" s="111"/>
      <c r="BD24" s="111"/>
      <c r="BE24" s="112">
        <v>6</v>
      </c>
      <c r="BF24" s="113">
        <f>IF(P24=0,"",IF(BE24=0,"",(BE24/P24)))</f>
        <v>0.28571428571429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4</v>
      </c>
      <c r="BO24" s="120">
        <f>IF(P24=0,"",IF(BN24=0,"",(BN24/P24)))</f>
        <v>0.19047619047619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203</v>
      </c>
      <c r="C25" s="203"/>
      <c r="D25" s="203"/>
      <c r="E25" s="203"/>
      <c r="F25" s="203" t="s">
        <v>64</v>
      </c>
      <c r="G25" s="203"/>
      <c r="H25" s="90"/>
      <c r="I25" s="90"/>
      <c r="J25" s="188"/>
      <c r="K25" s="81">
        <v>0</v>
      </c>
      <c r="L25" s="81">
        <v>0</v>
      </c>
      <c r="M25" s="81">
        <v>161</v>
      </c>
      <c r="N25" s="91">
        <v>97</v>
      </c>
      <c r="O25" s="92">
        <v>2</v>
      </c>
      <c r="P25" s="93">
        <f>N25+O25</f>
        <v>99</v>
      </c>
      <c r="Q25" s="82">
        <f>IFERROR(P25/M25,"-")</f>
        <v>0.61490683229814</v>
      </c>
      <c r="R25" s="81">
        <v>3</v>
      </c>
      <c r="S25" s="81">
        <v>23</v>
      </c>
      <c r="T25" s="82">
        <f>IFERROR(S25/(O25+P25),"-")</f>
        <v>0.22772277227723</v>
      </c>
      <c r="U25" s="182"/>
      <c r="V25" s="84">
        <v>4</v>
      </c>
      <c r="W25" s="82">
        <f>IF(P25=0,"-",V25/P25)</f>
        <v>0.04040404040404</v>
      </c>
      <c r="X25" s="186">
        <v>715000</v>
      </c>
      <c r="Y25" s="187">
        <f>IFERROR(X25/P25,"-")</f>
        <v>7222.2222222222</v>
      </c>
      <c r="Z25" s="187">
        <f>IFERROR(X25/V25,"-")</f>
        <v>178750</v>
      </c>
      <c r="AA25" s="188"/>
      <c r="AB25" s="85"/>
      <c r="AC25" s="79"/>
      <c r="AD25" s="94">
        <v>6</v>
      </c>
      <c r="AE25" s="95">
        <f>IF(P25=0,"",IF(AD25=0,"",(AD25/P25)))</f>
        <v>0.060606060606061</v>
      </c>
      <c r="AF25" s="94"/>
      <c r="AG25" s="96">
        <f>IFERROR(AF25/AD25,"-")</f>
        <v>0</v>
      </c>
      <c r="AH25" s="97"/>
      <c r="AI25" s="98">
        <f>IFERROR(AH25/AD25,"-")</f>
        <v>0</v>
      </c>
      <c r="AJ25" s="99"/>
      <c r="AK25" s="99"/>
      <c r="AL25" s="99"/>
      <c r="AM25" s="100">
        <v>10</v>
      </c>
      <c r="AN25" s="101">
        <f>IF(P25=0,"",IF(AM25=0,"",(AM25/P25)))</f>
        <v>0.1010101010101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>
        <v>14</v>
      </c>
      <c r="AW25" s="107">
        <f>IF(P25=0,"",IF(AV25=0,"",(AV25/P25)))</f>
        <v>0.14141414141414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>
        <v>26</v>
      </c>
      <c r="BF25" s="113">
        <f>IF(P25=0,"",IF(BE25=0,"",(BE25/P25)))</f>
        <v>0.26262626262626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30</v>
      </c>
      <c r="BO25" s="120">
        <f>IF(P25=0,"",IF(BN25=0,"",(BN25/P25)))</f>
        <v>0.3030303030303</v>
      </c>
      <c r="BP25" s="121">
        <v>3</v>
      </c>
      <c r="BQ25" s="122">
        <f>IFERROR(BP25/BN25,"-")</f>
        <v>0.1</v>
      </c>
      <c r="BR25" s="123">
        <v>689000</v>
      </c>
      <c r="BS25" s="124">
        <f>IFERROR(BR25/BN25,"-")</f>
        <v>22966.666666667</v>
      </c>
      <c r="BT25" s="125"/>
      <c r="BU25" s="125"/>
      <c r="BV25" s="125">
        <v>3</v>
      </c>
      <c r="BW25" s="126">
        <v>7</v>
      </c>
      <c r="BX25" s="127">
        <f>IF(P25=0,"",IF(BW25=0,"",(BW25/P25)))</f>
        <v>0.070707070707071</v>
      </c>
      <c r="BY25" s="128">
        <v>1</v>
      </c>
      <c r="BZ25" s="129">
        <f>IFERROR(BY25/BW25,"-")</f>
        <v>0.14285714285714</v>
      </c>
      <c r="CA25" s="130">
        <v>26000</v>
      </c>
      <c r="CB25" s="131">
        <f>IFERROR(CA25/BW25,"-")</f>
        <v>3714.2857142857</v>
      </c>
      <c r="CC25" s="132"/>
      <c r="CD25" s="132"/>
      <c r="CE25" s="132">
        <v>1</v>
      </c>
      <c r="CF25" s="133">
        <v>6</v>
      </c>
      <c r="CG25" s="134">
        <f>IF(P25=0,"",IF(CF25=0,"",(CF25/P25)))</f>
        <v>0.060606060606061</v>
      </c>
      <c r="CH25" s="135"/>
      <c r="CI25" s="136">
        <f>IFERROR(CH25/CF25,"-")</f>
        <v>0</v>
      </c>
      <c r="CJ25" s="137"/>
      <c r="CK25" s="138">
        <f>IFERROR(CJ25/CF25,"-")</f>
        <v>0</v>
      </c>
      <c r="CL25" s="139"/>
      <c r="CM25" s="139"/>
      <c r="CN25" s="139"/>
      <c r="CO25" s="140">
        <v>4</v>
      </c>
      <c r="CP25" s="141">
        <v>715000</v>
      </c>
      <c r="CQ25" s="141">
        <v>646000</v>
      </c>
      <c r="CR25" s="141"/>
      <c r="CS25" s="142" t="str">
        <f>IF(AND(CQ25=0,CR25=0),"",IF(AND(CQ25&lt;=100000,CR25&lt;=100000),"",IF(CQ25/CP25&gt;0.7,"男高",IF(CR25/CP25&gt;0.7,"女高",""))))</f>
        <v>男高</v>
      </c>
    </row>
    <row r="26" spans="1:98">
      <c r="A26" s="80">
        <f>AB26</f>
        <v>10.893333333333</v>
      </c>
      <c r="B26" s="203" t="s">
        <v>204</v>
      </c>
      <c r="C26" s="203" t="s">
        <v>151</v>
      </c>
      <c r="D26" s="203" t="s">
        <v>165</v>
      </c>
      <c r="E26" s="203"/>
      <c r="F26" s="203" t="s">
        <v>153</v>
      </c>
      <c r="G26" s="203" t="s">
        <v>205</v>
      </c>
      <c r="H26" s="90" t="s">
        <v>155</v>
      </c>
      <c r="I26" s="90" t="s">
        <v>206</v>
      </c>
      <c r="J26" s="188">
        <v>75000</v>
      </c>
      <c r="K26" s="81">
        <v>0</v>
      </c>
      <c r="L26" s="81">
        <v>0</v>
      </c>
      <c r="M26" s="81">
        <v>136</v>
      </c>
      <c r="N26" s="91">
        <v>24</v>
      </c>
      <c r="O26" s="92">
        <v>0</v>
      </c>
      <c r="P26" s="93">
        <f>N26+O26</f>
        <v>24</v>
      </c>
      <c r="Q26" s="82">
        <f>IFERROR(P26/M26,"-")</f>
        <v>0.17647058823529</v>
      </c>
      <c r="R26" s="81">
        <v>0</v>
      </c>
      <c r="S26" s="81">
        <v>8</v>
      </c>
      <c r="T26" s="82">
        <f>IFERROR(S26/(O26+P26),"-")</f>
        <v>0.33333333333333</v>
      </c>
      <c r="U26" s="182">
        <f>IFERROR(J26/SUM(P26:P27),"-")</f>
        <v>474.6835443038</v>
      </c>
      <c r="V26" s="84">
        <v>5</v>
      </c>
      <c r="W26" s="82">
        <f>IF(P26=0,"-",V26/P26)</f>
        <v>0.20833333333333</v>
      </c>
      <c r="X26" s="186">
        <v>21000</v>
      </c>
      <c r="Y26" s="187">
        <f>IFERROR(X26/P26,"-")</f>
        <v>875</v>
      </c>
      <c r="Z26" s="187">
        <f>IFERROR(X26/V26,"-")</f>
        <v>4200</v>
      </c>
      <c r="AA26" s="188">
        <f>SUM(X26:X27)-SUM(J26:J27)</f>
        <v>742000</v>
      </c>
      <c r="AB26" s="85">
        <f>SUM(X26:X27)/SUM(J26:J27)</f>
        <v>10.893333333333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>
        <v>2</v>
      </c>
      <c r="AN26" s="101">
        <f>IF(P26=0,"",IF(AM26=0,"",(AM26/P26)))</f>
        <v>0.083333333333333</v>
      </c>
      <c r="AO26" s="100"/>
      <c r="AP26" s="102">
        <f>IFERROR(AP26/AM26,"-")</f>
        <v>0</v>
      </c>
      <c r="AQ26" s="103"/>
      <c r="AR26" s="104">
        <f>IFERROR(AQ26/AM26,"-")</f>
        <v>0</v>
      </c>
      <c r="AS26" s="105"/>
      <c r="AT26" s="105"/>
      <c r="AU26" s="105"/>
      <c r="AV26" s="106">
        <v>3</v>
      </c>
      <c r="AW26" s="107">
        <f>IF(P26=0,"",IF(AV26=0,"",(AV26/P26)))</f>
        <v>0.125</v>
      </c>
      <c r="AX26" s="106"/>
      <c r="AY26" s="108">
        <f>IFERROR(AX26/AV26,"-")</f>
        <v>0</v>
      </c>
      <c r="AZ26" s="109"/>
      <c r="BA26" s="110">
        <f>IFERROR(AZ26/AV26,"-")</f>
        <v>0</v>
      </c>
      <c r="BB26" s="111"/>
      <c r="BC26" s="111"/>
      <c r="BD26" s="111"/>
      <c r="BE26" s="112">
        <v>7</v>
      </c>
      <c r="BF26" s="113">
        <f>IF(P26=0,"",IF(BE26=0,"",(BE26/P26)))</f>
        <v>0.29166666666667</v>
      </c>
      <c r="BG26" s="112">
        <v>3</v>
      </c>
      <c r="BH26" s="114">
        <f>IFERROR(BG26/BE26,"-")</f>
        <v>0.42857142857143</v>
      </c>
      <c r="BI26" s="115">
        <v>15000</v>
      </c>
      <c r="BJ26" s="116">
        <f>IFERROR(BI26/BE26,"-")</f>
        <v>2142.8571428571</v>
      </c>
      <c r="BK26" s="117">
        <v>1</v>
      </c>
      <c r="BL26" s="117">
        <v>2</v>
      </c>
      <c r="BM26" s="117"/>
      <c r="BN26" s="119">
        <v>10</v>
      </c>
      <c r="BO26" s="120">
        <f>IF(P26=0,"",IF(BN26=0,"",(BN26/P26)))</f>
        <v>0.41666666666667</v>
      </c>
      <c r="BP26" s="121">
        <v>1</v>
      </c>
      <c r="BQ26" s="122">
        <f>IFERROR(BP26/BN26,"-")</f>
        <v>0.1</v>
      </c>
      <c r="BR26" s="123">
        <v>3000</v>
      </c>
      <c r="BS26" s="124">
        <f>IFERROR(BR26/BN26,"-")</f>
        <v>300</v>
      </c>
      <c r="BT26" s="125">
        <v>1</v>
      </c>
      <c r="BU26" s="125"/>
      <c r="BV26" s="125"/>
      <c r="BW26" s="126">
        <v>2</v>
      </c>
      <c r="BX26" s="127">
        <f>IF(P26=0,"",IF(BW26=0,"",(BW26/P26)))</f>
        <v>0.083333333333333</v>
      </c>
      <c r="BY26" s="128">
        <v>1</v>
      </c>
      <c r="BZ26" s="129">
        <f>IFERROR(BY26/BW26,"-")</f>
        <v>0.5</v>
      </c>
      <c r="CA26" s="130">
        <v>3000</v>
      </c>
      <c r="CB26" s="131">
        <f>IFERROR(CA26/BW26,"-")</f>
        <v>1500</v>
      </c>
      <c r="CC26" s="132">
        <v>1</v>
      </c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5</v>
      </c>
      <c r="CP26" s="141">
        <v>21000</v>
      </c>
      <c r="CQ26" s="141">
        <v>10000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207</v>
      </c>
      <c r="C27" s="203"/>
      <c r="D27" s="203"/>
      <c r="E27" s="203"/>
      <c r="F27" s="203" t="s">
        <v>64</v>
      </c>
      <c r="G27" s="203"/>
      <c r="H27" s="90"/>
      <c r="I27" s="90"/>
      <c r="J27" s="188"/>
      <c r="K27" s="81">
        <v>0</v>
      </c>
      <c r="L27" s="81">
        <v>0</v>
      </c>
      <c r="M27" s="81">
        <v>232</v>
      </c>
      <c r="N27" s="91">
        <v>129</v>
      </c>
      <c r="O27" s="92">
        <v>5</v>
      </c>
      <c r="P27" s="93">
        <f>N27+O27</f>
        <v>134</v>
      </c>
      <c r="Q27" s="82">
        <f>IFERROR(P27/M27,"-")</f>
        <v>0.57758620689655</v>
      </c>
      <c r="R27" s="81">
        <v>7</v>
      </c>
      <c r="S27" s="81">
        <v>22</v>
      </c>
      <c r="T27" s="82">
        <f>IFERROR(S27/(O27+P27),"-")</f>
        <v>0.15827338129496</v>
      </c>
      <c r="U27" s="182"/>
      <c r="V27" s="84">
        <v>7</v>
      </c>
      <c r="W27" s="82">
        <f>IF(P27=0,"-",V27/P27)</f>
        <v>0.052238805970149</v>
      </c>
      <c r="X27" s="186">
        <v>796000</v>
      </c>
      <c r="Y27" s="187">
        <f>IFERROR(X27/P27,"-")</f>
        <v>5940.2985074627</v>
      </c>
      <c r="Z27" s="187">
        <f>IFERROR(X27/V27,"-")</f>
        <v>113714.28571429</v>
      </c>
      <c r="AA27" s="188"/>
      <c r="AB27" s="85"/>
      <c r="AC27" s="79"/>
      <c r="AD27" s="94">
        <v>1</v>
      </c>
      <c r="AE27" s="95">
        <f>IF(P27=0,"",IF(AD27=0,"",(AD27/P27)))</f>
        <v>0.0074626865671642</v>
      </c>
      <c r="AF27" s="94"/>
      <c r="AG27" s="96">
        <f>IFERROR(AF27/AD27,"-")</f>
        <v>0</v>
      </c>
      <c r="AH27" s="97"/>
      <c r="AI27" s="98">
        <f>IFERROR(AH27/AD27,"-")</f>
        <v>0</v>
      </c>
      <c r="AJ27" s="99"/>
      <c r="AK27" s="99"/>
      <c r="AL27" s="99"/>
      <c r="AM27" s="100">
        <v>11</v>
      </c>
      <c r="AN27" s="101">
        <f>IF(P27=0,"",IF(AM27=0,"",(AM27/P27)))</f>
        <v>0.082089552238806</v>
      </c>
      <c r="AO27" s="100"/>
      <c r="AP27" s="102">
        <f>IFERROR(AP27/AM27,"-")</f>
        <v>0</v>
      </c>
      <c r="AQ27" s="103"/>
      <c r="AR27" s="104">
        <f>IFERROR(AQ27/AM27,"-")</f>
        <v>0</v>
      </c>
      <c r="AS27" s="105"/>
      <c r="AT27" s="105"/>
      <c r="AU27" s="105"/>
      <c r="AV27" s="106">
        <v>17</v>
      </c>
      <c r="AW27" s="107">
        <f>IF(P27=0,"",IF(AV27=0,"",(AV27/P27)))</f>
        <v>0.12686567164179</v>
      </c>
      <c r="AX27" s="106"/>
      <c r="AY27" s="108">
        <f>IFERROR(AX27/AV27,"-")</f>
        <v>0</v>
      </c>
      <c r="AZ27" s="109"/>
      <c r="BA27" s="110">
        <f>IFERROR(AZ27/AV27,"-")</f>
        <v>0</v>
      </c>
      <c r="BB27" s="111"/>
      <c r="BC27" s="111"/>
      <c r="BD27" s="111"/>
      <c r="BE27" s="112">
        <v>40</v>
      </c>
      <c r="BF27" s="113">
        <f>IF(P27=0,"",IF(BE27=0,"",(BE27/P27)))</f>
        <v>0.29850746268657</v>
      </c>
      <c r="BG27" s="112">
        <v>1</v>
      </c>
      <c r="BH27" s="114">
        <f>IFERROR(BG27/BE27,"-")</f>
        <v>0.025</v>
      </c>
      <c r="BI27" s="115">
        <v>5000</v>
      </c>
      <c r="BJ27" s="116">
        <f>IFERROR(BI27/BE27,"-")</f>
        <v>125</v>
      </c>
      <c r="BK27" s="117">
        <v>1</v>
      </c>
      <c r="BL27" s="117"/>
      <c r="BM27" s="117"/>
      <c r="BN27" s="119">
        <v>31</v>
      </c>
      <c r="BO27" s="120">
        <f>IF(P27=0,"",IF(BN27=0,"",(BN27/P27)))</f>
        <v>0.23134328358209</v>
      </c>
      <c r="BP27" s="121">
        <v>4</v>
      </c>
      <c r="BQ27" s="122">
        <f>IFERROR(BP27/BN27,"-")</f>
        <v>0.12903225806452</v>
      </c>
      <c r="BR27" s="123">
        <v>587000</v>
      </c>
      <c r="BS27" s="124">
        <f>IFERROR(BR27/BN27,"-")</f>
        <v>18935.483870968</v>
      </c>
      <c r="BT27" s="125"/>
      <c r="BU27" s="125"/>
      <c r="BV27" s="125">
        <v>4</v>
      </c>
      <c r="BW27" s="126">
        <v>26</v>
      </c>
      <c r="BX27" s="127">
        <f>IF(P27=0,"",IF(BW27=0,"",(BW27/P27)))</f>
        <v>0.19402985074627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>
        <v>8</v>
      </c>
      <c r="CG27" s="134">
        <f>IF(P27=0,"",IF(CF27=0,"",(CF27/P27)))</f>
        <v>0.059701492537313</v>
      </c>
      <c r="CH27" s="135">
        <v>2</v>
      </c>
      <c r="CI27" s="136">
        <f>IFERROR(CH27/CF27,"-")</f>
        <v>0.25</v>
      </c>
      <c r="CJ27" s="137">
        <v>204000</v>
      </c>
      <c r="CK27" s="138">
        <f>IFERROR(CJ27/CF27,"-")</f>
        <v>25500</v>
      </c>
      <c r="CL27" s="139"/>
      <c r="CM27" s="139"/>
      <c r="CN27" s="139">
        <v>2</v>
      </c>
      <c r="CO27" s="140">
        <v>7</v>
      </c>
      <c r="CP27" s="141">
        <v>796000</v>
      </c>
      <c r="CQ27" s="141">
        <v>407000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</v>
      </c>
      <c r="B28" s="203" t="s">
        <v>208</v>
      </c>
      <c r="C28" s="203" t="s">
        <v>151</v>
      </c>
      <c r="D28" s="203" t="s">
        <v>152</v>
      </c>
      <c r="E28" s="203" t="s">
        <v>209</v>
      </c>
      <c r="F28" s="203" t="s">
        <v>153</v>
      </c>
      <c r="G28" s="203" t="s">
        <v>210</v>
      </c>
      <c r="H28" s="90" t="s">
        <v>198</v>
      </c>
      <c r="I28" s="204" t="s">
        <v>211</v>
      </c>
      <c r="J28" s="188">
        <v>65000</v>
      </c>
      <c r="K28" s="81">
        <v>0</v>
      </c>
      <c r="L28" s="81">
        <v>0</v>
      </c>
      <c r="M28" s="81">
        <v>11</v>
      </c>
      <c r="N28" s="91">
        <v>0</v>
      </c>
      <c r="O28" s="92">
        <v>0</v>
      </c>
      <c r="P28" s="93">
        <f>N28+O28</f>
        <v>0</v>
      </c>
      <c r="Q28" s="82">
        <f>IFERROR(P28/M28,"-")</f>
        <v>0</v>
      </c>
      <c r="R28" s="81">
        <v>0</v>
      </c>
      <c r="S28" s="81">
        <v>0</v>
      </c>
      <c r="T28" s="82" t="str">
        <f>IFERROR(S28/(O28+P28),"-")</f>
        <v>-</v>
      </c>
      <c r="U28" s="182">
        <f>IFERROR(J28/SUM(P28:P29),"-")</f>
        <v>2826.0869565217</v>
      </c>
      <c r="V28" s="84">
        <v>0</v>
      </c>
      <c r="W28" s="82" t="str">
        <f>IF(P28=0,"-",V28/P28)</f>
        <v>-</v>
      </c>
      <c r="X28" s="186">
        <v>0</v>
      </c>
      <c r="Y28" s="187" t="str">
        <f>IFERROR(X28/P28,"-")</f>
        <v>-</v>
      </c>
      <c r="Z28" s="187" t="str">
        <f>IFERROR(X28/V28,"-")</f>
        <v>-</v>
      </c>
      <c r="AA28" s="188">
        <f>SUM(X28:X29)-SUM(J28:J29)</f>
        <v>-65000</v>
      </c>
      <c r="AB28" s="85">
        <f>SUM(X28:X29)/SUM(J28:J29)</f>
        <v>0</v>
      </c>
      <c r="AC28" s="79"/>
      <c r="AD28" s="94"/>
      <c r="AE28" s="95" t="str">
        <f>IF(P28=0,"",IF(AD28=0,"",(AD28/P28)))</f>
        <v/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 t="str">
        <f>IF(P28=0,"",IF(AM28=0,"",(AM28/P28)))</f>
        <v/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 t="str">
        <f>IF(P28=0,"",IF(AV28=0,"",(AV28/P28)))</f>
        <v/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 t="str">
        <f>IF(P28=0,"",IF(BE28=0,"",(BE28/P28)))</f>
        <v/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 t="str">
        <f>IF(P28=0,"",IF(BN28=0,"",(BN28/P28)))</f>
        <v/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 t="str">
        <f>IF(P28=0,"",IF(BW28=0,"",(BW28/P28)))</f>
        <v/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 t="str">
        <f>IF(P28=0,"",IF(CF28=0,"",(CF28/P28)))</f>
        <v/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212</v>
      </c>
      <c r="C29" s="203"/>
      <c r="D29" s="203"/>
      <c r="E29" s="203"/>
      <c r="F29" s="203" t="s">
        <v>64</v>
      </c>
      <c r="G29" s="203"/>
      <c r="H29" s="90"/>
      <c r="I29" s="90"/>
      <c r="J29" s="188"/>
      <c r="K29" s="81">
        <v>0</v>
      </c>
      <c r="L29" s="81">
        <v>0</v>
      </c>
      <c r="M29" s="81">
        <v>54</v>
      </c>
      <c r="N29" s="91">
        <v>23</v>
      </c>
      <c r="O29" s="92">
        <v>0</v>
      </c>
      <c r="P29" s="93">
        <f>N29+O29</f>
        <v>23</v>
      </c>
      <c r="Q29" s="82">
        <f>IFERROR(P29/M29,"-")</f>
        <v>0.42592592592593</v>
      </c>
      <c r="R29" s="81">
        <v>1</v>
      </c>
      <c r="S29" s="81">
        <v>5</v>
      </c>
      <c r="T29" s="82">
        <f>IFERROR(S29/(O29+P29),"-")</f>
        <v>0.21739130434783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>
        <v>1</v>
      </c>
      <c r="AN29" s="101">
        <f>IF(P29=0,"",IF(AM29=0,"",(AM29/P29)))</f>
        <v>0.043478260869565</v>
      </c>
      <c r="AO29" s="100"/>
      <c r="AP29" s="102">
        <f>IFERROR(AP29/AM29,"-")</f>
        <v>0</v>
      </c>
      <c r="AQ29" s="103"/>
      <c r="AR29" s="104">
        <f>IFERROR(AQ29/AM29,"-")</f>
        <v>0</v>
      </c>
      <c r="AS29" s="105"/>
      <c r="AT29" s="105"/>
      <c r="AU29" s="105"/>
      <c r="AV29" s="106">
        <v>4</v>
      </c>
      <c r="AW29" s="107">
        <f>IF(P29=0,"",IF(AV29=0,"",(AV29/P29)))</f>
        <v>0.17391304347826</v>
      </c>
      <c r="AX29" s="106"/>
      <c r="AY29" s="108">
        <f>IFERROR(AX29/AV29,"-")</f>
        <v>0</v>
      </c>
      <c r="AZ29" s="109"/>
      <c r="BA29" s="110">
        <f>IFERROR(AZ29/AV29,"-")</f>
        <v>0</v>
      </c>
      <c r="BB29" s="111"/>
      <c r="BC29" s="111"/>
      <c r="BD29" s="111"/>
      <c r="BE29" s="112">
        <v>8</v>
      </c>
      <c r="BF29" s="113">
        <f>IF(P29=0,"",IF(BE29=0,"",(BE29/P29)))</f>
        <v>0.34782608695652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7</v>
      </c>
      <c r="BO29" s="120">
        <f>IF(P29=0,"",IF(BN29=0,"",(BN29/P29)))</f>
        <v>0.30434782608696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2</v>
      </c>
      <c r="BX29" s="127">
        <f>IF(P29=0,"",IF(BW29=0,"",(BW29/P29)))</f>
        <v>0.08695652173913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>
        <v>1</v>
      </c>
      <c r="CG29" s="134">
        <f>IF(P29=0,"",IF(CF29=0,"",(CF29/P29)))</f>
        <v>0.043478260869565</v>
      </c>
      <c r="CH29" s="135"/>
      <c r="CI29" s="136">
        <f>IFERROR(CH29/CF29,"-")</f>
        <v>0</v>
      </c>
      <c r="CJ29" s="137"/>
      <c r="CK29" s="138">
        <f>IFERROR(CJ29/CF29,"-")</f>
        <v>0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8.9</v>
      </c>
      <c r="B30" s="203" t="s">
        <v>213</v>
      </c>
      <c r="C30" s="203" t="s">
        <v>159</v>
      </c>
      <c r="D30" s="203" t="s">
        <v>165</v>
      </c>
      <c r="E30" s="203" t="s">
        <v>214</v>
      </c>
      <c r="F30" s="203" t="s">
        <v>153</v>
      </c>
      <c r="G30" s="203" t="s">
        <v>215</v>
      </c>
      <c r="H30" s="90" t="s">
        <v>155</v>
      </c>
      <c r="I30" s="90" t="s">
        <v>120</v>
      </c>
      <c r="J30" s="188">
        <v>110000</v>
      </c>
      <c r="K30" s="81">
        <v>0</v>
      </c>
      <c r="L30" s="81">
        <v>0</v>
      </c>
      <c r="M30" s="81">
        <v>179</v>
      </c>
      <c r="N30" s="91">
        <v>31</v>
      </c>
      <c r="O30" s="92">
        <v>0</v>
      </c>
      <c r="P30" s="93">
        <f>N30+O30</f>
        <v>31</v>
      </c>
      <c r="Q30" s="82">
        <f>IFERROR(P30/M30,"-")</f>
        <v>0.1731843575419</v>
      </c>
      <c r="R30" s="81">
        <v>1</v>
      </c>
      <c r="S30" s="81">
        <v>3</v>
      </c>
      <c r="T30" s="82">
        <f>IFERROR(S30/(O30+P30),"-")</f>
        <v>0.096774193548387</v>
      </c>
      <c r="U30" s="182">
        <f>IFERROR(J30/SUM(P30:P31),"-")</f>
        <v>880</v>
      </c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>
        <f>SUM(X30:X31)-SUM(J30:J31)</f>
        <v>869000</v>
      </c>
      <c r="AB30" s="85">
        <f>SUM(X30:X31)/SUM(J30:J31)</f>
        <v>8.9</v>
      </c>
      <c r="AC30" s="79"/>
      <c r="AD30" s="94">
        <v>5</v>
      </c>
      <c r="AE30" s="95">
        <f>IF(P30=0,"",IF(AD30=0,"",(AD30/P30)))</f>
        <v>0.16129032258065</v>
      </c>
      <c r="AF30" s="94"/>
      <c r="AG30" s="96">
        <f>IFERROR(AF30/AD30,"-")</f>
        <v>0</v>
      </c>
      <c r="AH30" s="97"/>
      <c r="AI30" s="98">
        <f>IFERROR(AH30/AD30,"-")</f>
        <v>0</v>
      </c>
      <c r="AJ30" s="99"/>
      <c r="AK30" s="99"/>
      <c r="AL30" s="99"/>
      <c r="AM30" s="100">
        <v>7</v>
      </c>
      <c r="AN30" s="101">
        <f>IF(P30=0,"",IF(AM30=0,"",(AM30/P30)))</f>
        <v>0.2258064516129</v>
      </c>
      <c r="AO30" s="100"/>
      <c r="AP30" s="102">
        <f>IFERROR(AP30/AM30,"-")</f>
        <v>0</v>
      </c>
      <c r="AQ30" s="103"/>
      <c r="AR30" s="104">
        <f>IFERROR(AQ30/AM30,"-")</f>
        <v>0</v>
      </c>
      <c r="AS30" s="105"/>
      <c r="AT30" s="105"/>
      <c r="AU30" s="105"/>
      <c r="AV30" s="106">
        <v>5</v>
      </c>
      <c r="AW30" s="107">
        <f>IF(P30=0,"",IF(AV30=0,"",(AV30/P30)))</f>
        <v>0.16129032258065</v>
      </c>
      <c r="AX30" s="106"/>
      <c r="AY30" s="108">
        <f>IFERROR(AX30/AV30,"-")</f>
        <v>0</v>
      </c>
      <c r="AZ30" s="109"/>
      <c r="BA30" s="110">
        <f>IFERROR(AZ30/AV30,"-")</f>
        <v>0</v>
      </c>
      <c r="BB30" s="111"/>
      <c r="BC30" s="111"/>
      <c r="BD30" s="111"/>
      <c r="BE30" s="112">
        <v>10</v>
      </c>
      <c r="BF30" s="113">
        <f>IF(P30=0,"",IF(BE30=0,"",(BE30/P30)))</f>
        <v>0.32258064516129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3</v>
      </c>
      <c r="BO30" s="120">
        <f>IF(P30=0,"",IF(BN30=0,"",(BN30/P30)))</f>
        <v>0.096774193548387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1</v>
      </c>
      <c r="BX30" s="127">
        <f>IF(P30=0,"",IF(BW30=0,"",(BW30/P30)))</f>
        <v>0.032258064516129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216</v>
      </c>
      <c r="C31" s="203"/>
      <c r="D31" s="203"/>
      <c r="E31" s="203"/>
      <c r="F31" s="203" t="s">
        <v>64</v>
      </c>
      <c r="G31" s="203"/>
      <c r="H31" s="90"/>
      <c r="I31" s="90"/>
      <c r="J31" s="188"/>
      <c r="K31" s="81">
        <v>0</v>
      </c>
      <c r="L31" s="81">
        <v>0</v>
      </c>
      <c r="M31" s="81">
        <v>225</v>
      </c>
      <c r="N31" s="91">
        <v>92</v>
      </c>
      <c r="O31" s="92">
        <v>2</v>
      </c>
      <c r="P31" s="93">
        <f>N31+O31</f>
        <v>94</v>
      </c>
      <c r="Q31" s="82">
        <f>IFERROR(P31/M31,"-")</f>
        <v>0.41777777777778</v>
      </c>
      <c r="R31" s="81">
        <v>2</v>
      </c>
      <c r="S31" s="81">
        <v>11</v>
      </c>
      <c r="T31" s="82">
        <f>IFERROR(S31/(O31+P31),"-")</f>
        <v>0.11458333333333</v>
      </c>
      <c r="U31" s="182"/>
      <c r="V31" s="84">
        <v>6</v>
      </c>
      <c r="W31" s="82">
        <f>IF(P31=0,"-",V31/P31)</f>
        <v>0.063829787234043</v>
      </c>
      <c r="X31" s="186">
        <v>979000</v>
      </c>
      <c r="Y31" s="187">
        <f>IFERROR(X31/P31,"-")</f>
        <v>10414.893617021</v>
      </c>
      <c r="Z31" s="187">
        <f>IFERROR(X31/V31,"-")</f>
        <v>163166.66666667</v>
      </c>
      <c r="AA31" s="188"/>
      <c r="AB31" s="85"/>
      <c r="AC31" s="79"/>
      <c r="AD31" s="94">
        <v>4</v>
      </c>
      <c r="AE31" s="95">
        <f>IF(P31=0,"",IF(AD31=0,"",(AD31/P31)))</f>
        <v>0.042553191489362</v>
      </c>
      <c r="AF31" s="94"/>
      <c r="AG31" s="96">
        <f>IFERROR(AF31/AD31,"-")</f>
        <v>0</v>
      </c>
      <c r="AH31" s="97"/>
      <c r="AI31" s="98">
        <f>IFERROR(AH31/AD31,"-")</f>
        <v>0</v>
      </c>
      <c r="AJ31" s="99"/>
      <c r="AK31" s="99"/>
      <c r="AL31" s="99"/>
      <c r="AM31" s="100">
        <v>12</v>
      </c>
      <c r="AN31" s="101">
        <f>IF(P31=0,"",IF(AM31=0,"",(AM31/P31)))</f>
        <v>0.12765957446809</v>
      </c>
      <c r="AO31" s="100"/>
      <c r="AP31" s="102">
        <f>IFERROR(AP31/AM31,"-")</f>
        <v>0</v>
      </c>
      <c r="AQ31" s="103"/>
      <c r="AR31" s="104">
        <f>IFERROR(AQ31/AM31,"-")</f>
        <v>0</v>
      </c>
      <c r="AS31" s="105"/>
      <c r="AT31" s="105"/>
      <c r="AU31" s="105"/>
      <c r="AV31" s="106">
        <v>14</v>
      </c>
      <c r="AW31" s="107">
        <f>IF(P31=0,"",IF(AV31=0,"",(AV31/P31)))</f>
        <v>0.14893617021277</v>
      </c>
      <c r="AX31" s="106">
        <v>1</v>
      </c>
      <c r="AY31" s="108">
        <f>IFERROR(AX31/AV31,"-")</f>
        <v>0.071428571428571</v>
      </c>
      <c r="AZ31" s="109">
        <v>5000</v>
      </c>
      <c r="BA31" s="110">
        <f>IFERROR(AZ31/AV31,"-")</f>
        <v>357.14285714286</v>
      </c>
      <c r="BB31" s="111">
        <v>1</v>
      </c>
      <c r="BC31" s="111"/>
      <c r="BD31" s="111"/>
      <c r="BE31" s="112">
        <v>29</v>
      </c>
      <c r="BF31" s="113">
        <f>IF(P31=0,"",IF(BE31=0,"",(BE31/P31)))</f>
        <v>0.30851063829787</v>
      </c>
      <c r="BG31" s="112">
        <v>3</v>
      </c>
      <c r="BH31" s="114">
        <f>IFERROR(BG31/BE31,"-")</f>
        <v>0.10344827586207</v>
      </c>
      <c r="BI31" s="115">
        <v>709000</v>
      </c>
      <c r="BJ31" s="116">
        <f>IFERROR(BI31/BE31,"-")</f>
        <v>24448.275862069</v>
      </c>
      <c r="BK31" s="117">
        <v>1</v>
      </c>
      <c r="BL31" s="117"/>
      <c r="BM31" s="117">
        <v>2</v>
      </c>
      <c r="BN31" s="119">
        <v>24</v>
      </c>
      <c r="BO31" s="120">
        <f>IF(P31=0,"",IF(BN31=0,"",(BN31/P31)))</f>
        <v>0.25531914893617</v>
      </c>
      <c r="BP31" s="121">
        <v>1</v>
      </c>
      <c r="BQ31" s="122">
        <f>IFERROR(BP31/BN31,"-")</f>
        <v>0.041666666666667</v>
      </c>
      <c r="BR31" s="123">
        <v>111000</v>
      </c>
      <c r="BS31" s="124">
        <f>IFERROR(BR31/BN31,"-")</f>
        <v>4625</v>
      </c>
      <c r="BT31" s="125"/>
      <c r="BU31" s="125"/>
      <c r="BV31" s="125">
        <v>1</v>
      </c>
      <c r="BW31" s="126">
        <v>10</v>
      </c>
      <c r="BX31" s="127">
        <f>IF(P31=0,"",IF(BW31=0,"",(BW31/P31)))</f>
        <v>0.1063829787234</v>
      </c>
      <c r="BY31" s="128">
        <v>1</v>
      </c>
      <c r="BZ31" s="129">
        <f>IFERROR(BY31/BW31,"-")</f>
        <v>0.1</v>
      </c>
      <c r="CA31" s="130">
        <v>154000</v>
      </c>
      <c r="CB31" s="131">
        <f>IFERROR(CA31/BW31,"-")</f>
        <v>15400</v>
      </c>
      <c r="CC31" s="132"/>
      <c r="CD31" s="132"/>
      <c r="CE31" s="132">
        <v>1</v>
      </c>
      <c r="CF31" s="133">
        <v>1</v>
      </c>
      <c r="CG31" s="134">
        <f>IF(P31=0,"",IF(CF31=0,"",(CF31/P31)))</f>
        <v>0.01063829787234</v>
      </c>
      <c r="CH31" s="135"/>
      <c r="CI31" s="136">
        <f>IFERROR(CH31/CF31,"-")</f>
        <v>0</v>
      </c>
      <c r="CJ31" s="137"/>
      <c r="CK31" s="138">
        <f>IFERROR(CJ31/CF31,"-")</f>
        <v>0</v>
      </c>
      <c r="CL31" s="139"/>
      <c r="CM31" s="139"/>
      <c r="CN31" s="139"/>
      <c r="CO31" s="140">
        <v>6</v>
      </c>
      <c r="CP31" s="141">
        <v>979000</v>
      </c>
      <c r="CQ31" s="141">
        <v>693000</v>
      </c>
      <c r="CR31" s="141"/>
      <c r="CS31" s="142" t="str">
        <f>IF(AND(CQ31=0,CR31=0),"",IF(AND(CQ31&lt;=100000,CR31&lt;=100000),"",IF(CQ31/CP31&gt;0.7,"男高",IF(CR31/CP31&gt;0.7,"女高",""))))</f>
        <v>男高</v>
      </c>
    </row>
    <row r="32" spans="1:98">
      <c r="A32" s="80">
        <f>AB32</f>
        <v>0.3875</v>
      </c>
      <c r="B32" s="203" t="s">
        <v>217</v>
      </c>
      <c r="C32" s="203" t="s">
        <v>83</v>
      </c>
      <c r="D32" s="203" t="s">
        <v>152</v>
      </c>
      <c r="E32" s="203" t="s">
        <v>218</v>
      </c>
      <c r="F32" s="203" t="s">
        <v>153</v>
      </c>
      <c r="G32" s="203" t="s">
        <v>219</v>
      </c>
      <c r="H32" s="90" t="s">
        <v>174</v>
      </c>
      <c r="I32" s="90" t="s">
        <v>120</v>
      </c>
      <c r="J32" s="188">
        <v>80000</v>
      </c>
      <c r="K32" s="81">
        <v>0</v>
      </c>
      <c r="L32" s="81">
        <v>0</v>
      </c>
      <c r="M32" s="81">
        <v>66</v>
      </c>
      <c r="N32" s="91">
        <v>8</v>
      </c>
      <c r="O32" s="92">
        <v>0</v>
      </c>
      <c r="P32" s="93">
        <f>N32+O32</f>
        <v>8</v>
      </c>
      <c r="Q32" s="82">
        <f>IFERROR(P32/M32,"-")</f>
        <v>0.12121212121212</v>
      </c>
      <c r="R32" s="81">
        <v>0</v>
      </c>
      <c r="S32" s="81">
        <v>2</v>
      </c>
      <c r="T32" s="82">
        <f>IFERROR(S32/(O32+P32),"-")</f>
        <v>0.25</v>
      </c>
      <c r="U32" s="182">
        <f>IFERROR(J32/SUM(P32:P33),"-")</f>
        <v>1095.8904109589</v>
      </c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>
        <f>SUM(X32:X33)-SUM(J32:J33)</f>
        <v>-49000</v>
      </c>
      <c r="AB32" s="85">
        <f>SUM(X32:X33)/SUM(J32:J33)</f>
        <v>0.3875</v>
      </c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>
        <v>1</v>
      </c>
      <c r="AN32" s="101">
        <f>IF(P32=0,"",IF(AM32=0,"",(AM32/P32)))</f>
        <v>0.125</v>
      </c>
      <c r="AO32" s="100"/>
      <c r="AP32" s="102">
        <f>IFERROR(AP32/AM32,"-")</f>
        <v>0</v>
      </c>
      <c r="AQ32" s="103"/>
      <c r="AR32" s="104">
        <f>IFERROR(AQ32/AM32,"-")</f>
        <v>0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4</v>
      </c>
      <c r="BF32" s="113">
        <f>IF(P32=0,"",IF(BE32=0,"",(BE32/P32)))</f>
        <v>0.5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2</v>
      </c>
      <c r="BO32" s="120">
        <f>IF(P32=0,"",IF(BN32=0,"",(BN32/P32)))</f>
        <v>0.25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1</v>
      </c>
      <c r="BX32" s="127">
        <f>IF(P32=0,"",IF(BW32=0,"",(BW32/P32)))</f>
        <v>0.125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220</v>
      </c>
      <c r="C33" s="203"/>
      <c r="D33" s="203"/>
      <c r="E33" s="203"/>
      <c r="F33" s="203" t="s">
        <v>64</v>
      </c>
      <c r="G33" s="203"/>
      <c r="H33" s="90"/>
      <c r="I33" s="90"/>
      <c r="J33" s="188"/>
      <c r="K33" s="81">
        <v>0</v>
      </c>
      <c r="L33" s="81">
        <v>0</v>
      </c>
      <c r="M33" s="81">
        <v>145</v>
      </c>
      <c r="N33" s="91">
        <v>61</v>
      </c>
      <c r="O33" s="92">
        <v>4</v>
      </c>
      <c r="P33" s="93">
        <f>N33+O33</f>
        <v>65</v>
      </c>
      <c r="Q33" s="82">
        <f>IFERROR(P33/M33,"-")</f>
        <v>0.44827586206897</v>
      </c>
      <c r="R33" s="81">
        <v>1</v>
      </c>
      <c r="S33" s="81">
        <v>10</v>
      </c>
      <c r="T33" s="82">
        <f>IFERROR(S33/(O33+P33),"-")</f>
        <v>0.14492753623188</v>
      </c>
      <c r="U33" s="182"/>
      <c r="V33" s="84">
        <v>2</v>
      </c>
      <c r="W33" s="82">
        <f>IF(P33=0,"-",V33/P33)</f>
        <v>0.030769230769231</v>
      </c>
      <c r="X33" s="186">
        <v>31000</v>
      </c>
      <c r="Y33" s="187">
        <f>IFERROR(X33/P33,"-")</f>
        <v>476.92307692308</v>
      </c>
      <c r="Z33" s="187">
        <f>IFERROR(X33/V33,"-")</f>
        <v>15500</v>
      </c>
      <c r="AA33" s="188"/>
      <c r="AB33" s="85"/>
      <c r="AC33" s="79"/>
      <c r="AD33" s="94">
        <v>1</v>
      </c>
      <c r="AE33" s="95">
        <f>IF(P33=0,"",IF(AD33=0,"",(AD33/P33)))</f>
        <v>0.015384615384615</v>
      </c>
      <c r="AF33" s="94"/>
      <c r="AG33" s="96">
        <f>IFERROR(AF33/AD33,"-")</f>
        <v>0</v>
      </c>
      <c r="AH33" s="97"/>
      <c r="AI33" s="98">
        <f>IFERROR(AH33/AD33,"-")</f>
        <v>0</v>
      </c>
      <c r="AJ33" s="99"/>
      <c r="AK33" s="99"/>
      <c r="AL33" s="99"/>
      <c r="AM33" s="100">
        <v>9</v>
      </c>
      <c r="AN33" s="101">
        <f>IF(P33=0,"",IF(AM33=0,"",(AM33/P33)))</f>
        <v>0.13846153846154</v>
      </c>
      <c r="AO33" s="100"/>
      <c r="AP33" s="102">
        <f>IFERROR(AP33/AM33,"-")</f>
        <v>0</v>
      </c>
      <c r="AQ33" s="103"/>
      <c r="AR33" s="104">
        <f>IFERROR(AQ33/AM33,"-")</f>
        <v>0</v>
      </c>
      <c r="AS33" s="105"/>
      <c r="AT33" s="105"/>
      <c r="AU33" s="105"/>
      <c r="AV33" s="106">
        <v>8</v>
      </c>
      <c r="AW33" s="107">
        <f>IF(P33=0,"",IF(AV33=0,"",(AV33/P33)))</f>
        <v>0.12307692307692</v>
      </c>
      <c r="AX33" s="106">
        <v>1</v>
      </c>
      <c r="AY33" s="108">
        <f>IFERROR(AX33/AV33,"-")</f>
        <v>0.125</v>
      </c>
      <c r="AZ33" s="109">
        <v>28000</v>
      </c>
      <c r="BA33" s="110">
        <f>IFERROR(AZ33/AV33,"-")</f>
        <v>3500</v>
      </c>
      <c r="BB33" s="111"/>
      <c r="BC33" s="111"/>
      <c r="BD33" s="111">
        <v>1</v>
      </c>
      <c r="BE33" s="112">
        <v>15</v>
      </c>
      <c r="BF33" s="113">
        <f>IF(P33=0,"",IF(BE33=0,"",(BE33/P33)))</f>
        <v>0.23076923076923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20</v>
      </c>
      <c r="BO33" s="120">
        <f>IF(P33=0,"",IF(BN33=0,"",(BN33/P33)))</f>
        <v>0.30769230769231</v>
      </c>
      <c r="BP33" s="121">
        <v>1</v>
      </c>
      <c r="BQ33" s="122">
        <f>IFERROR(BP33/BN33,"-")</f>
        <v>0.05</v>
      </c>
      <c r="BR33" s="123">
        <v>3000</v>
      </c>
      <c r="BS33" s="124">
        <f>IFERROR(BR33/BN33,"-")</f>
        <v>150</v>
      </c>
      <c r="BT33" s="125">
        <v>1</v>
      </c>
      <c r="BU33" s="125"/>
      <c r="BV33" s="125"/>
      <c r="BW33" s="126">
        <v>9</v>
      </c>
      <c r="BX33" s="127">
        <f>IF(P33=0,"",IF(BW33=0,"",(BW33/P33)))</f>
        <v>0.13846153846154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>
        <v>3</v>
      </c>
      <c r="CG33" s="134">
        <f>IF(P33=0,"",IF(CF33=0,"",(CF33/P33)))</f>
        <v>0.046153846153846</v>
      </c>
      <c r="CH33" s="135"/>
      <c r="CI33" s="136">
        <f>IFERROR(CH33/CF33,"-")</f>
        <v>0</v>
      </c>
      <c r="CJ33" s="137"/>
      <c r="CK33" s="138">
        <f>IFERROR(CJ33/CF33,"-")</f>
        <v>0</v>
      </c>
      <c r="CL33" s="139"/>
      <c r="CM33" s="139"/>
      <c r="CN33" s="139"/>
      <c r="CO33" s="140">
        <v>2</v>
      </c>
      <c r="CP33" s="141">
        <v>31000</v>
      </c>
      <c r="CQ33" s="141">
        <v>28000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8.66</v>
      </c>
      <c r="B34" s="203" t="s">
        <v>221</v>
      </c>
      <c r="C34" s="203" t="s">
        <v>171</v>
      </c>
      <c r="D34" s="203" t="s">
        <v>152</v>
      </c>
      <c r="E34" s="203" t="s">
        <v>172</v>
      </c>
      <c r="F34" s="203" t="s">
        <v>153</v>
      </c>
      <c r="G34" s="203" t="s">
        <v>222</v>
      </c>
      <c r="H34" s="90" t="s">
        <v>174</v>
      </c>
      <c r="I34" s="90" t="s">
        <v>223</v>
      </c>
      <c r="J34" s="188">
        <v>150000</v>
      </c>
      <c r="K34" s="81">
        <v>0</v>
      </c>
      <c r="L34" s="81">
        <v>0</v>
      </c>
      <c r="M34" s="81">
        <v>69</v>
      </c>
      <c r="N34" s="91">
        <v>11</v>
      </c>
      <c r="O34" s="92">
        <v>0</v>
      </c>
      <c r="P34" s="93">
        <f>N34+O34</f>
        <v>11</v>
      </c>
      <c r="Q34" s="82">
        <f>IFERROR(P34/M34,"-")</f>
        <v>0.15942028985507</v>
      </c>
      <c r="R34" s="81">
        <v>0</v>
      </c>
      <c r="S34" s="81">
        <v>2</v>
      </c>
      <c r="T34" s="82">
        <f>IFERROR(S34/(O34+P34),"-")</f>
        <v>0.18181818181818</v>
      </c>
      <c r="U34" s="182">
        <f>IFERROR(J34/SUM(P34:P36),"-")</f>
        <v>1456.3106796117</v>
      </c>
      <c r="V34" s="84">
        <v>1</v>
      </c>
      <c r="W34" s="82">
        <f>IF(P34=0,"-",V34/P34)</f>
        <v>0.090909090909091</v>
      </c>
      <c r="X34" s="186">
        <v>3000</v>
      </c>
      <c r="Y34" s="187">
        <f>IFERROR(X34/P34,"-")</f>
        <v>272.72727272727</v>
      </c>
      <c r="Z34" s="187">
        <f>IFERROR(X34/V34,"-")</f>
        <v>3000</v>
      </c>
      <c r="AA34" s="188">
        <f>SUM(X34:X36)-SUM(J34:J36)</f>
        <v>1149000</v>
      </c>
      <c r="AB34" s="85">
        <f>SUM(X34:X36)/SUM(J34:J36)</f>
        <v>8.66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3</v>
      </c>
      <c r="AN34" s="101">
        <f>IF(P34=0,"",IF(AM34=0,"",(AM34/P34)))</f>
        <v>0.27272727272727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>
        <v>2</v>
      </c>
      <c r="AW34" s="107">
        <f>IF(P34=0,"",IF(AV34=0,"",(AV34/P34)))</f>
        <v>0.18181818181818</v>
      </c>
      <c r="AX34" s="106"/>
      <c r="AY34" s="108">
        <f>IFERROR(AX34/AV34,"-")</f>
        <v>0</v>
      </c>
      <c r="AZ34" s="109"/>
      <c r="BA34" s="110">
        <f>IFERROR(AZ34/AV34,"-")</f>
        <v>0</v>
      </c>
      <c r="BB34" s="111"/>
      <c r="BC34" s="111"/>
      <c r="BD34" s="111"/>
      <c r="BE34" s="112">
        <v>3</v>
      </c>
      <c r="BF34" s="113">
        <f>IF(P34=0,"",IF(BE34=0,"",(BE34/P34)))</f>
        <v>0.27272727272727</v>
      </c>
      <c r="BG34" s="112">
        <v>1</v>
      </c>
      <c r="BH34" s="114">
        <f>IFERROR(BG34/BE34,"-")</f>
        <v>0.33333333333333</v>
      </c>
      <c r="BI34" s="115">
        <v>3000</v>
      </c>
      <c r="BJ34" s="116">
        <f>IFERROR(BI34/BE34,"-")</f>
        <v>1000</v>
      </c>
      <c r="BK34" s="117">
        <v>1</v>
      </c>
      <c r="BL34" s="117"/>
      <c r="BM34" s="117"/>
      <c r="BN34" s="119">
        <v>2</v>
      </c>
      <c r="BO34" s="120">
        <f>IF(P34=0,"",IF(BN34=0,"",(BN34/P34)))</f>
        <v>0.18181818181818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1</v>
      </c>
      <c r="BX34" s="127">
        <f>IF(P34=0,"",IF(BW34=0,"",(BW34/P34)))</f>
        <v>0.090909090909091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1</v>
      </c>
      <c r="CP34" s="141">
        <v>3000</v>
      </c>
      <c r="CQ34" s="141">
        <v>3000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224</v>
      </c>
      <c r="C35" s="203" t="s">
        <v>171</v>
      </c>
      <c r="D35" s="203" t="s">
        <v>152</v>
      </c>
      <c r="E35" s="203" t="s">
        <v>225</v>
      </c>
      <c r="F35" s="203" t="s">
        <v>153</v>
      </c>
      <c r="G35" s="203" t="s">
        <v>226</v>
      </c>
      <c r="H35" s="90" t="s">
        <v>227</v>
      </c>
      <c r="I35" s="204" t="s">
        <v>228</v>
      </c>
      <c r="J35" s="188"/>
      <c r="K35" s="81">
        <v>0</v>
      </c>
      <c r="L35" s="81">
        <v>0</v>
      </c>
      <c r="M35" s="81">
        <v>75</v>
      </c>
      <c r="N35" s="91">
        <v>13</v>
      </c>
      <c r="O35" s="92">
        <v>0</v>
      </c>
      <c r="P35" s="93">
        <f>N35+O35</f>
        <v>13</v>
      </c>
      <c r="Q35" s="82">
        <f>IFERROR(P35/M35,"-")</f>
        <v>0.17333333333333</v>
      </c>
      <c r="R35" s="81">
        <v>0</v>
      </c>
      <c r="S35" s="81">
        <v>5</v>
      </c>
      <c r="T35" s="82">
        <f>IFERROR(S35/(O35+P35),"-")</f>
        <v>0.38461538461538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>
        <v>2</v>
      </c>
      <c r="AE35" s="95">
        <f>IF(P35=0,"",IF(AD35=0,"",(AD35/P35)))</f>
        <v>0.15384615384615</v>
      </c>
      <c r="AF35" s="94"/>
      <c r="AG35" s="96">
        <f>IFERROR(AF35/AD35,"-")</f>
        <v>0</v>
      </c>
      <c r="AH35" s="97"/>
      <c r="AI35" s="98">
        <f>IFERROR(AH35/AD35,"-")</f>
        <v>0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>
        <v>2</v>
      </c>
      <c r="AW35" s="107">
        <f>IF(P35=0,"",IF(AV35=0,"",(AV35/P35)))</f>
        <v>0.15384615384615</v>
      </c>
      <c r="AX35" s="106"/>
      <c r="AY35" s="108">
        <f>IFERROR(AX35/AV35,"-")</f>
        <v>0</v>
      </c>
      <c r="AZ35" s="109"/>
      <c r="BA35" s="110">
        <f>IFERROR(AZ35/AV35,"-")</f>
        <v>0</v>
      </c>
      <c r="BB35" s="111"/>
      <c r="BC35" s="111"/>
      <c r="BD35" s="111"/>
      <c r="BE35" s="112">
        <v>5</v>
      </c>
      <c r="BF35" s="113">
        <f>IF(P35=0,"",IF(BE35=0,"",(BE35/P35)))</f>
        <v>0.38461538461538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4</v>
      </c>
      <c r="BO35" s="120">
        <f>IF(P35=0,"",IF(BN35=0,"",(BN35/P35)))</f>
        <v>0.30769230769231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229</v>
      </c>
      <c r="C36" s="203"/>
      <c r="D36" s="203"/>
      <c r="E36" s="203"/>
      <c r="F36" s="203" t="s">
        <v>64</v>
      </c>
      <c r="G36" s="203" t="s">
        <v>230</v>
      </c>
      <c r="H36" s="90"/>
      <c r="I36" s="90"/>
      <c r="J36" s="188"/>
      <c r="K36" s="81">
        <v>0</v>
      </c>
      <c r="L36" s="81">
        <v>0</v>
      </c>
      <c r="M36" s="81">
        <v>149</v>
      </c>
      <c r="N36" s="91">
        <v>78</v>
      </c>
      <c r="O36" s="92">
        <v>1</v>
      </c>
      <c r="P36" s="93">
        <f>N36+O36</f>
        <v>79</v>
      </c>
      <c r="Q36" s="82">
        <f>IFERROR(P36/M36,"-")</f>
        <v>0.53020134228188</v>
      </c>
      <c r="R36" s="81">
        <v>3</v>
      </c>
      <c r="S36" s="81">
        <v>8</v>
      </c>
      <c r="T36" s="82">
        <f>IFERROR(S36/(O36+P36),"-")</f>
        <v>0.1</v>
      </c>
      <c r="U36" s="182"/>
      <c r="V36" s="84">
        <v>4</v>
      </c>
      <c r="W36" s="82">
        <f>IF(P36=0,"-",V36/P36)</f>
        <v>0.050632911392405</v>
      </c>
      <c r="X36" s="186">
        <v>1296000</v>
      </c>
      <c r="Y36" s="187">
        <f>IFERROR(X36/P36,"-")</f>
        <v>16405.063291139</v>
      </c>
      <c r="Z36" s="187">
        <f>IFERROR(X36/V36,"-")</f>
        <v>324000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>
        <v>11</v>
      </c>
      <c r="AN36" s="101">
        <f>IF(P36=0,"",IF(AM36=0,"",(AM36/P36)))</f>
        <v>0.13924050632911</v>
      </c>
      <c r="AO36" s="100"/>
      <c r="AP36" s="102">
        <f>IFERROR(AP36/AM36,"-")</f>
        <v>0</v>
      </c>
      <c r="AQ36" s="103"/>
      <c r="AR36" s="104">
        <f>IFERROR(AQ36/AM36,"-")</f>
        <v>0</v>
      </c>
      <c r="AS36" s="105"/>
      <c r="AT36" s="105"/>
      <c r="AU36" s="105"/>
      <c r="AV36" s="106">
        <v>13</v>
      </c>
      <c r="AW36" s="107">
        <f>IF(P36=0,"",IF(AV36=0,"",(AV36/P36)))</f>
        <v>0.16455696202532</v>
      </c>
      <c r="AX36" s="106">
        <v>1</v>
      </c>
      <c r="AY36" s="108">
        <f>IFERROR(AX36/AV36,"-")</f>
        <v>0.076923076923077</v>
      </c>
      <c r="AZ36" s="109">
        <v>3000</v>
      </c>
      <c r="BA36" s="110">
        <f>IFERROR(AZ36/AV36,"-")</f>
        <v>230.76923076923</v>
      </c>
      <c r="BB36" s="111">
        <v>1</v>
      </c>
      <c r="BC36" s="111"/>
      <c r="BD36" s="111"/>
      <c r="BE36" s="112">
        <v>11</v>
      </c>
      <c r="BF36" s="113">
        <f>IF(P36=0,"",IF(BE36=0,"",(BE36/P36)))</f>
        <v>0.13924050632911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35</v>
      </c>
      <c r="BO36" s="120">
        <f>IF(P36=0,"",IF(BN36=0,"",(BN36/P36)))</f>
        <v>0.44303797468354</v>
      </c>
      <c r="BP36" s="121">
        <v>3</v>
      </c>
      <c r="BQ36" s="122">
        <f>IFERROR(BP36/BN36,"-")</f>
        <v>0.085714285714286</v>
      </c>
      <c r="BR36" s="123">
        <v>1303000</v>
      </c>
      <c r="BS36" s="124">
        <f>IFERROR(BR36/BN36,"-")</f>
        <v>37228.571428571</v>
      </c>
      <c r="BT36" s="125"/>
      <c r="BU36" s="125"/>
      <c r="BV36" s="125">
        <v>3</v>
      </c>
      <c r="BW36" s="126">
        <v>6</v>
      </c>
      <c r="BX36" s="127">
        <f>IF(P36=0,"",IF(BW36=0,"",(BW36/P36)))</f>
        <v>0.075949367088608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>
        <v>3</v>
      </c>
      <c r="CG36" s="134">
        <f>IF(P36=0,"",IF(CF36=0,"",(CF36/P36)))</f>
        <v>0.037974683544304</v>
      </c>
      <c r="CH36" s="135"/>
      <c r="CI36" s="136">
        <f>IFERROR(CH36/CF36,"-")</f>
        <v>0</v>
      </c>
      <c r="CJ36" s="137"/>
      <c r="CK36" s="138">
        <f>IFERROR(CJ36/CF36,"-")</f>
        <v>0</v>
      </c>
      <c r="CL36" s="139"/>
      <c r="CM36" s="139"/>
      <c r="CN36" s="139"/>
      <c r="CO36" s="140">
        <v>4</v>
      </c>
      <c r="CP36" s="141">
        <v>1296000</v>
      </c>
      <c r="CQ36" s="141">
        <v>1280000</v>
      </c>
      <c r="CR36" s="141"/>
      <c r="CS36" s="142" t="str">
        <f>IF(AND(CQ36=0,CR36=0),"",IF(AND(CQ36&lt;=100000,CR36&lt;=100000),"",IF(CQ36/CP36&gt;0.7,"男高",IF(CR36/CP36&gt;0.7,"女高",""))))</f>
        <v>男高</v>
      </c>
    </row>
    <row r="37" spans="1:98">
      <c r="A37" s="80">
        <f>AB37</f>
        <v>11.25</v>
      </c>
      <c r="B37" s="203" t="s">
        <v>231</v>
      </c>
      <c r="C37" s="203" t="s">
        <v>132</v>
      </c>
      <c r="D37" s="203" t="s">
        <v>152</v>
      </c>
      <c r="E37" s="203" t="s">
        <v>166</v>
      </c>
      <c r="F37" s="203" t="s">
        <v>153</v>
      </c>
      <c r="G37" s="203" t="s">
        <v>232</v>
      </c>
      <c r="H37" s="90" t="s">
        <v>155</v>
      </c>
      <c r="I37" s="90" t="s">
        <v>146</v>
      </c>
      <c r="J37" s="188">
        <v>80000</v>
      </c>
      <c r="K37" s="81">
        <v>0</v>
      </c>
      <c r="L37" s="81">
        <v>0</v>
      </c>
      <c r="M37" s="81">
        <v>45</v>
      </c>
      <c r="N37" s="91">
        <v>8</v>
      </c>
      <c r="O37" s="92">
        <v>0</v>
      </c>
      <c r="P37" s="93">
        <f>N37+O37</f>
        <v>8</v>
      </c>
      <c r="Q37" s="82">
        <f>IFERROR(P37/M37,"-")</f>
        <v>0.17777777777778</v>
      </c>
      <c r="R37" s="81">
        <v>1</v>
      </c>
      <c r="S37" s="81">
        <v>1</v>
      </c>
      <c r="T37" s="82">
        <f>IFERROR(S37/(O37+P37),"-")</f>
        <v>0.125</v>
      </c>
      <c r="U37" s="182">
        <f>IFERROR(J37/SUM(P37:P38),"-")</f>
        <v>2051.2820512821</v>
      </c>
      <c r="V37" s="84">
        <v>1</v>
      </c>
      <c r="W37" s="82">
        <f>IF(P37=0,"-",V37/P37)</f>
        <v>0.125</v>
      </c>
      <c r="X37" s="186">
        <v>60000</v>
      </c>
      <c r="Y37" s="187">
        <f>IFERROR(X37/P37,"-")</f>
        <v>7500</v>
      </c>
      <c r="Z37" s="187">
        <f>IFERROR(X37/V37,"-")</f>
        <v>60000</v>
      </c>
      <c r="AA37" s="188">
        <f>SUM(X37:X38)-SUM(J37:J38)</f>
        <v>820000</v>
      </c>
      <c r="AB37" s="85">
        <f>SUM(X37:X38)/SUM(J37:J38)</f>
        <v>11.25</v>
      </c>
      <c r="AC37" s="79"/>
      <c r="AD37" s="94">
        <v>2</v>
      </c>
      <c r="AE37" s="95">
        <f>IF(P37=0,"",IF(AD37=0,"",(AD37/P37)))</f>
        <v>0.25</v>
      </c>
      <c r="AF37" s="94"/>
      <c r="AG37" s="96">
        <f>IFERROR(AF37/AD37,"-")</f>
        <v>0</v>
      </c>
      <c r="AH37" s="97"/>
      <c r="AI37" s="98">
        <f>IFERROR(AH37/AD37,"-")</f>
        <v>0</v>
      </c>
      <c r="AJ37" s="99"/>
      <c r="AK37" s="99"/>
      <c r="AL37" s="99"/>
      <c r="AM37" s="100">
        <v>2</v>
      </c>
      <c r="AN37" s="101">
        <f>IF(P37=0,"",IF(AM37=0,"",(AM37/P37)))</f>
        <v>0.25</v>
      </c>
      <c r="AO37" s="100"/>
      <c r="AP37" s="102">
        <f>IFERROR(AP37/AM37,"-")</f>
        <v>0</v>
      </c>
      <c r="AQ37" s="103"/>
      <c r="AR37" s="104">
        <f>IFERROR(AQ37/AM37,"-")</f>
        <v>0</v>
      </c>
      <c r="AS37" s="105"/>
      <c r="AT37" s="105"/>
      <c r="AU37" s="105"/>
      <c r="AV37" s="106">
        <v>1</v>
      </c>
      <c r="AW37" s="107">
        <f>IF(P37=0,"",IF(AV37=0,"",(AV37/P37)))</f>
        <v>0.125</v>
      </c>
      <c r="AX37" s="106"/>
      <c r="AY37" s="108">
        <f>IFERROR(AX37/AV37,"-")</f>
        <v>0</v>
      </c>
      <c r="AZ37" s="109"/>
      <c r="BA37" s="110">
        <f>IFERROR(AZ37/AV37,"-")</f>
        <v>0</v>
      </c>
      <c r="BB37" s="111"/>
      <c r="BC37" s="111"/>
      <c r="BD37" s="111"/>
      <c r="BE37" s="112">
        <v>1</v>
      </c>
      <c r="BF37" s="113">
        <f>IF(P37=0,"",IF(BE37=0,"",(BE37/P37)))</f>
        <v>0.125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1</v>
      </c>
      <c r="BO37" s="120">
        <f>IF(P37=0,"",IF(BN37=0,"",(BN37/P37)))</f>
        <v>0.125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1</v>
      </c>
      <c r="BX37" s="127">
        <f>IF(P37=0,"",IF(BW37=0,"",(BW37/P37)))</f>
        <v>0.125</v>
      </c>
      <c r="BY37" s="128">
        <v>1</v>
      </c>
      <c r="BZ37" s="129">
        <f>IFERROR(BY37/BW37,"-")</f>
        <v>1</v>
      </c>
      <c r="CA37" s="130">
        <v>60000</v>
      </c>
      <c r="CB37" s="131">
        <f>IFERROR(CA37/BW37,"-")</f>
        <v>60000</v>
      </c>
      <c r="CC37" s="132"/>
      <c r="CD37" s="132"/>
      <c r="CE37" s="132">
        <v>1</v>
      </c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60000</v>
      </c>
      <c r="CQ37" s="141">
        <v>60000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233</v>
      </c>
      <c r="C38" s="203"/>
      <c r="D38" s="203"/>
      <c r="E38" s="203"/>
      <c r="F38" s="203" t="s">
        <v>64</v>
      </c>
      <c r="G38" s="203"/>
      <c r="H38" s="90"/>
      <c r="I38" s="90"/>
      <c r="J38" s="188"/>
      <c r="K38" s="81">
        <v>0</v>
      </c>
      <c r="L38" s="81">
        <v>0</v>
      </c>
      <c r="M38" s="81">
        <v>71</v>
      </c>
      <c r="N38" s="91">
        <v>31</v>
      </c>
      <c r="O38" s="92">
        <v>0</v>
      </c>
      <c r="P38" s="93">
        <f>N38+O38</f>
        <v>31</v>
      </c>
      <c r="Q38" s="82">
        <f>IFERROR(P38/M38,"-")</f>
        <v>0.43661971830986</v>
      </c>
      <c r="R38" s="81">
        <v>1</v>
      </c>
      <c r="S38" s="81">
        <v>4</v>
      </c>
      <c r="T38" s="82">
        <f>IFERROR(S38/(O38+P38),"-")</f>
        <v>0.12903225806452</v>
      </c>
      <c r="U38" s="182"/>
      <c r="V38" s="84">
        <v>1</v>
      </c>
      <c r="W38" s="82">
        <f>IF(P38=0,"-",V38/P38)</f>
        <v>0.032258064516129</v>
      </c>
      <c r="X38" s="186">
        <v>840000</v>
      </c>
      <c r="Y38" s="187">
        <f>IFERROR(X38/P38,"-")</f>
        <v>27096.774193548</v>
      </c>
      <c r="Z38" s="187">
        <f>IFERROR(X38/V38,"-")</f>
        <v>840000</v>
      </c>
      <c r="AA38" s="188"/>
      <c r="AB38" s="85"/>
      <c r="AC38" s="79"/>
      <c r="AD38" s="94">
        <v>2</v>
      </c>
      <c r="AE38" s="95">
        <f>IF(P38=0,"",IF(AD38=0,"",(AD38/P38)))</f>
        <v>0.064516129032258</v>
      </c>
      <c r="AF38" s="94"/>
      <c r="AG38" s="96">
        <f>IFERROR(AF38/AD38,"-")</f>
        <v>0</v>
      </c>
      <c r="AH38" s="97"/>
      <c r="AI38" s="98">
        <f>IFERROR(AH38/AD38,"-")</f>
        <v>0</v>
      </c>
      <c r="AJ38" s="99"/>
      <c r="AK38" s="99"/>
      <c r="AL38" s="99"/>
      <c r="AM38" s="100">
        <v>1</v>
      </c>
      <c r="AN38" s="101">
        <f>IF(P38=0,"",IF(AM38=0,"",(AM38/P38)))</f>
        <v>0.032258064516129</v>
      </c>
      <c r="AO38" s="100"/>
      <c r="AP38" s="102">
        <f>IFERROR(AP38/AM38,"-")</f>
        <v>0</v>
      </c>
      <c r="AQ38" s="103"/>
      <c r="AR38" s="104">
        <f>IFERROR(AQ38/AM38,"-")</f>
        <v>0</v>
      </c>
      <c r="AS38" s="105"/>
      <c r="AT38" s="105"/>
      <c r="AU38" s="105"/>
      <c r="AV38" s="106">
        <v>3</v>
      </c>
      <c r="AW38" s="107">
        <f>IF(P38=0,"",IF(AV38=0,"",(AV38/P38)))</f>
        <v>0.096774193548387</v>
      </c>
      <c r="AX38" s="106">
        <v>1</v>
      </c>
      <c r="AY38" s="108">
        <f>IFERROR(AX38/AV38,"-")</f>
        <v>0.33333333333333</v>
      </c>
      <c r="AZ38" s="109">
        <v>840000</v>
      </c>
      <c r="BA38" s="110">
        <f>IFERROR(AZ38/AV38,"-")</f>
        <v>280000</v>
      </c>
      <c r="BB38" s="111"/>
      <c r="BC38" s="111"/>
      <c r="BD38" s="111">
        <v>1</v>
      </c>
      <c r="BE38" s="112">
        <v>9</v>
      </c>
      <c r="BF38" s="113">
        <f>IF(P38=0,"",IF(BE38=0,"",(BE38/P38)))</f>
        <v>0.29032258064516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10</v>
      </c>
      <c r="BO38" s="120">
        <f>IF(P38=0,"",IF(BN38=0,"",(BN38/P38)))</f>
        <v>0.32258064516129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6</v>
      </c>
      <c r="BX38" s="127">
        <f>IF(P38=0,"",IF(BW38=0,"",(BW38/P38)))</f>
        <v>0.19354838709677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1</v>
      </c>
      <c r="CP38" s="141">
        <v>840000</v>
      </c>
      <c r="CQ38" s="141">
        <v>840000</v>
      </c>
      <c r="CR38" s="141"/>
      <c r="CS38" s="142" t="str">
        <f>IF(AND(CQ38=0,CR38=0),"",IF(AND(CQ38&lt;=100000,CR38&lt;=100000),"",IF(CQ38/CP38&gt;0.7,"男高",IF(CR38/CP38&gt;0.7,"女高",""))))</f>
        <v>男高</v>
      </c>
    </row>
    <row r="39" spans="1:98">
      <c r="A39" s="80">
        <f>AB39</f>
        <v>10.225</v>
      </c>
      <c r="B39" s="203" t="s">
        <v>234</v>
      </c>
      <c r="C39" s="203" t="s">
        <v>186</v>
      </c>
      <c r="D39" s="203" t="s">
        <v>152</v>
      </c>
      <c r="E39" s="203"/>
      <c r="F39" s="203" t="s">
        <v>153</v>
      </c>
      <c r="G39" s="203" t="s">
        <v>235</v>
      </c>
      <c r="H39" s="90" t="s">
        <v>155</v>
      </c>
      <c r="I39" s="90" t="s">
        <v>146</v>
      </c>
      <c r="J39" s="188">
        <v>80000</v>
      </c>
      <c r="K39" s="81">
        <v>0</v>
      </c>
      <c r="L39" s="81">
        <v>0</v>
      </c>
      <c r="M39" s="81">
        <v>250</v>
      </c>
      <c r="N39" s="91">
        <v>53</v>
      </c>
      <c r="O39" s="92">
        <v>1</v>
      </c>
      <c r="P39" s="93">
        <f>N39+O39</f>
        <v>54</v>
      </c>
      <c r="Q39" s="82">
        <f>IFERROR(P39/M39,"-")</f>
        <v>0.216</v>
      </c>
      <c r="R39" s="81">
        <v>0</v>
      </c>
      <c r="S39" s="81">
        <v>23</v>
      </c>
      <c r="T39" s="82">
        <f>IFERROR(S39/(O39+P39),"-")</f>
        <v>0.41818181818182</v>
      </c>
      <c r="U39" s="182">
        <f>IFERROR(J39/SUM(P39:P40),"-")</f>
        <v>500</v>
      </c>
      <c r="V39" s="84">
        <v>3</v>
      </c>
      <c r="W39" s="82">
        <f>IF(P39=0,"-",V39/P39)</f>
        <v>0.055555555555556</v>
      </c>
      <c r="X39" s="186">
        <v>15000</v>
      </c>
      <c r="Y39" s="187">
        <f>IFERROR(X39/P39,"-")</f>
        <v>277.77777777778</v>
      </c>
      <c r="Z39" s="187">
        <f>IFERROR(X39/V39,"-")</f>
        <v>5000</v>
      </c>
      <c r="AA39" s="188">
        <f>SUM(X39:X40)-SUM(J39:J40)</f>
        <v>738000</v>
      </c>
      <c r="AB39" s="85">
        <f>SUM(X39:X40)/SUM(J39:J40)</f>
        <v>10.225</v>
      </c>
      <c r="AC39" s="79"/>
      <c r="AD39" s="94">
        <v>16</v>
      </c>
      <c r="AE39" s="95">
        <f>IF(P39=0,"",IF(AD39=0,"",(AD39/P39)))</f>
        <v>0.2962962962963</v>
      </c>
      <c r="AF39" s="94"/>
      <c r="AG39" s="96">
        <f>IFERROR(AF39/AD39,"-")</f>
        <v>0</v>
      </c>
      <c r="AH39" s="97"/>
      <c r="AI39" s="98">
        <f>IFERROR(AH39/AD39,"-")</f>
        <v>0</v>
      </c>
      <c r="AJ39" s="99"/>
      <c r="AK39" s="99"/>
      <c r="AL39" s="99"/>
      <c r="AM39" s="100">
        <v>22</v>
      </c>
      <c r="AN39" s="101">
        <f>IF(P39=0,"",IF(AM39=0,"",(AM39/P39)))</f>
        <v>0.40740740740741</v>
      </c>
      <c r="AO39" s="100">
        <v>1</v>
      </c>
      <c r="AP39" s="102">
        <f>IFERROR(AP39/AM39,"-")</f>
        <v>0</v>
      </c>
      <c r="AQ39" s="103">
        <v>1000</v>
      </c>
      <c r="AR39" s="104">
        <f>IFERROR(AQ39/AM39,"-")</f>
        <v>45.454545454545</v>
      </c>
      <c r="AS39" s="105">
        <v>1</v>
      </c>
      <c r="AT39" s="105"/>
      <c r="AU39" s="105"/>
      <c r="AV39" s="106">
        <v>6</v>
      </c>
      <c r="AW39" s="107">
        <f>IF(P39=0,"",IF(AV39=0,"",(AV39/P39)))</f>
        <v>0.11111111111111</v>
      </c>
      <c r="AX39" s="106">
        <v>1</v>
      </c>
      <c r="AY39" s="108">
        <f>IFERROR(AX39/AV39,"-")</f>
        <v>0.16666666666667</v>
      </c>
      <c r="AZ39" s="109">
        <v>5000</v>
      </c>
      <c r="BA39" s="110">
        <f>IFERROR(AZ39/AV39,"-")</f>
        <v>833.33333333333</v>
      </c>
      <c r="BB39" s="111">
        <v>1</v>
      </c>
      <c r="BC39" s="111"/>
      <c r="BD39" s="111"/>
      <c r="BE39" s="112">
        <v>5</v>
      </c>
      <c r="BF39" s="113">
        <f>IF(P39=0,"",IF(BE39=0,"",(BE39/P39)))</f>
        <v>0.092592592592593</v>
      </c>
      <c r="BG39" s="112">
        <v>1</v>
      </c>
      <c r="BH39" s="114">
        <f>IFERROR(BG39/BE39,"-")</f>
        <v>0.2</v>
      </c>
      <c r="BI39" s="115">
        <v>9000</v>
      </c>
      <c r="BJ39" s="116">
        <f>IFERROR(BI39/BE39,"-")</f>
        <v>1800</v>
      </c>
      <c r="BK39" s="117"/>
      <c r="BL39" s="117"/>
      <c r="BM39" s="117">
        <v>1</v>
      </c>
      <c r="BN39" s="119">
        <v>4</v>
      </c>
      <c r="BO39" s="120">
        <f>IF(P39=0,"",IF(BN39=0,"",(BN39/P39)))</f>
        <v>0.074074074074074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>
        <v>1</v>
      </c>
      <c r="CG39" s="134">
        <f>IF(P39=0,"",IF(CF39=0,"",(CF39/P39)))</f>
        <v>0.018518518518519</v>
      </c>
      <c r="CH39" s="135"/>
      <c r="CI39" s="136">
        <f>IFERROR(CH39/CF39,"-")</f>
        <v>0</v>
      </c>
      <c r="CJ39" s="137"/>
      <c r="CK39" s="138">
        <f>IFERROR(CJ39/CF39,"-")</f>
        <v>0</v>
      </c>
      <c r="CL39" s="139"/>
      <c r="CM39" s="139"/>
      <c r="CN39" s="139"/>
      <c r="CO39" s="140">
        <v>3</v>
      </c>
      <c r="CP39" s="141">
        <v>15000</v>
      </c>
      <c r="CQ39" s="141">
        <v>9000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236</v>
      </c>
      <c r="C40" s="203"/>
      <c r="D40" s="203"/>
      <c r="E40" s="203"/>
      <c r="F40" s="203" t="s">
        <v>64</v>
      </c>
      <c r="G40" s="203"/>
      <c r="H40" s="90"/>
      <c r="I40" s="90"/>
      <c r="J40" s="188"/>
      <c r="K40" s="81">
        <v>0</v>
      </c>
      <c r="L40" s="81">
        <v>0</v>
      </c>
      <c r="M40" s="81">
        <v>178</v>
      </c>
      <c r="N40" s="91">
        <v>103</v>
      </c>
      <c r="O40" s="92">
        <v>3</v>
      </c>
      <c r="P40" s="93">
        <f>N40+O40</f>
        <v>106</v>
      </c>
      <c r="Q40" s="82">
        <f>IFERROR(P40/M40,"-")</f>
        <v>0.59550561797753</v>
      </c>
      <c r="R40" s="81">
        <v>5</v>
      </c>
      <c r="S40" s="81">
        <v>26</v>
      </c>
      <c r="T40" s="82">
        <f>IFERROR(S40/(O40+P40),"-")</f>
        <v>0.23853211009174</v>
      </c>
      <c r="U40" s="182"/>
      <c r="V40" s="84">
        <v>4</v>
      </c>
      <c r="W40" s="82">
        <f>IF(P40=0,"-",V40/P40)</f>
        <v>0.037735849056604</v>
      </c>
      <c r="X40" s="186">
        <v>803000</v>
      </c>
      <c r="Y40" s="187">
        <f>IFERROR(X40/P40,"-")</f>
        <v>7575.4716981132</v>
      </c>
      <c r="Z40" s="187">
        <f>IFERROR(X40/V40,"-")</f>
        <v>200750</v>
      </c>
      <c r="AA40" s="188"/>
      <c r="AB40" s="85"/>
      <c r="AC40" s="79"/>
      <c r="AD40" s="94">
        <v>12</v>
      </c>
      <c r="AE40" s="95">
        <f>IF(P40=0,"",IF(AD40=0,"",(AD40/P40)))</f>
        <v>0.11320754716981</v>
      </c>
      <c r="AF40" s="94"/>
      <c r="AG40" s="96">
        <f>IFERROR(AF40/AD40,"-")</f>
        <v>0</v>
      </c>
      <c r="AH40" s="97"/>
      <c r="AI40" s="98">
        <f>IFERROR(AH40/AD40,"-")</f>
        <v>0</v>
      </c>
      <c r="AJ40" s="99"/>
      <c r="AK40" s="99"/>
      <c r="AL40" s="99"/>
      <c r="AM40" s="100">
        <v>30</v>
      </c>
      <c r="AN40" s="101">
        <f>IF(P40=0,"",IF(AM40=0,"",(AM40/P40)))</f>
        <v>0.28301886792453</v>
      </c>
      <c r="AO40" s="100"/>
      <c r="AP40" s="102">
        <f>IFERROR(AP40/AM40,"-")</f>
        <v>0</v>
      </c>
      <c r="AQ40" s="103"/>
      <c r="AR40" s="104">
        <f>IFERROR(AQ40/AM40,"-")</f>
        <v>0</v>
      </c>
      <c r="AS40" s="105"/>
      <c r="AT40" s="105"/>
      <c r="AU40" s="105"/>
      <c r="AV40" s="106">
        <v>15</v>
      </c>
      <c r="AW40" s="107">
        <f>IF(P40=0,"",IF(AV40=0,"",(AV40/P40)))</f>
        <v>0.14150943396226</v>
      </c>
      <c r="AX40" s="106"/>
      <c r="AY40" s="108">
        <f>IFERROR(AX40/AV40,"-")</f>
        <v>0</v>
      </c>
      <c r="AZ40" s="109"/>
      <c r="BA40" s="110">
        <f>IFERROR(AZ40/AV40,"-")</f>
        <v>0</v>
      </c>
      <c r="BB40" s="111"/>
      <c r="BC40" s="111"/>
      <c r="BD40" s="111"/>
      <c r="BE40" s="112">
        <v>19</v>
      </c>
      <c r="BF40" s="113">
        <f>IF(P40=0,"",IF(BE40=0,"",(BE40/P40)))</f>
        <v>0.17924528301887</v>
      </c>
      <c r="BG40" s="112">
        <v>1</v>
      </c>
      <c r="BH40" s="114">
        <f>IFERROR(BG40/BE40,"-")</f>
        <v>0.052631578947368</v>
      </c>
      <c r="BI40" s="115">
        <v>3000</v>
      </c>
      <c r="BJ40" s="116">
        <f>IFERROR(BI40/BE40,"-")</f>
        <v>157.89473684211</v>
      </c>
      <c r="BK40" s="117">
        <v>1</v>
      </c>
      <c r="BL40" s="117"/>
      <c r="BM40" s="117"/>
      <c r="BN40" s="119">
        <v>18</v>
      </c>
      <c r="BO40" s="120">
        <f>IF(P40=0,"",IF(BN40=0,"",(BN40/P40)))</f>
        <v>0.16981132075472</v>
      </c>
      <c r="BP40" s="121">
        <v>2</v>
      </c>
      <c r="BQ40" s="122">
        <f>IFERROR(BP40/BN40,"-")</f>
        <v>0.11111111111111</v>
      </c>
      <c r="BR40" s="123">
        <v>446000</v>
      </c>
      <c r="BS40" s="124">
        <f>IFERROR(BR40/BN40,"-")</f>
        <v>24777.777777778</v>
      </c>
      <c r="BT40" s="125"/>
      <c r="BU40" s="125">
        <v>1</v>
      </c>
      <c r="BV40" s="125">
        <v>1</v>
      </c>
      <c r="BW40" s="126">
        <v>11</v>
      </c>
      <c r="BX40" s="127">
        <f>IF(P40=0,"",IF(BW40=0,"",(BW40/P40)))</f>
        <v>0.10377358490566</v>
      </c>
      <c r="BY40" s="128">
        <v>1</v>
      </c>
      <c r="BZ40" s="129">
        <f>IFERROR(BY40/BW40,"-")</f>
        <v>0.090909090909091</v>
      </c>
      <c r="CA40" s="130">
        <v>354000</v>
      </c>
      <c r="CB40" s="131">
        <f>IFERROR(CA40/BW40,"-")</f>
        <v>32181.818181818</v>
      </c>
      <c r="CC40" s="132"/>
      <c r="CD40" s="132"/>
      <c r="CE40" s="132">
        <v>1</v>
      </c>
      <c r="CF40" s="133">
        <v>1</v>
      </c>
      <c r="CG40" s="134">
        <f>IF(P40=0,"",IF(CF40=0,"",(CF40/P40)))</f>
        <v>0.0094339622641509</v>
      </c>
      <c r="CH40" s="135"/>
      <c r="CI40" s="136">
        <f>IFERROR(CH40/CF40,"-")</f>
        <v>0</v>
      </c>
      <c r="CJ40" s="137"/>
      <c r="CK40" s="138">
        <f>IFERROR(CJ40/CF40,"-")</f>
        <v>0</v>
      </c>
      <c r="CL40" s="139"/>
      <c r="CM40" s="139"/>
      <c r="CN40" s="139"/>
      <c r="CO40" s="140">
        <v>4</v>
      </c>
      <c r="CP40" s="141">
        <v>803000</v>
      </c>
      <c r="CQ40" s="141">
        <v>436000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30"/>
      <c r="B41" s="87"/>
      <c r="C41" s="88"/>
      <c r="D41" s="88"/>
      <c r="E41" s="88"/>
      <c r="F41" s="89"/>
      <c r="G41" s="90"/>
      <c r="H41" s="90"/>
      <c r="I41" s="90"/>
      <c r="J41" s="192"/>
      <c r="K41" s="34"/>
      <c r="L41" s="34"/>
      <c r="M41" s="31"/>
      <c r="N41" s="23"/>
      <c r="O41" s="23"/>
      <c r="P41" s="23"/>
      <c r="Q41" s="33"/>
      <c r="R41" s="32"/>
      <c r="S41" s="23"/>
      <c r="T41" s="32"/>
      <c r="U41" s="183"/>
      <c r="V41" s="25"/>
      <c r="W41" s="25"/>
      <c r="X41" s="189"/>
      <c r="Y41" s="189"/>
      <c r="Z41" s="189"/>
      <c r="AA41" s="189"/>
      <c r="AB41" s="33"/>
      <c r="AC41" s="59"/>
      <c r="AD41" s="63"/>
      <c r="AE41" s="64"/>
      <c r="AF41" s="63"/>
      <c r="AG41" s="67"/>
      <c r="AH41" s="68"/>
      <c r="AI41" s="69"/>
      <c r="AJ41" s="70"/>
      <c r="AK41" s="70"/>
      <c r="AL41" s="70"/>
      <c r="AM41" s="63"/>
      <c r="AN41" s="64"/>
      <c r="AO41" s="63"/>
      <c r="AP41" s="67"/>
      <c r="AQ41" s="68"/>
      <c r="AR41" s="69"/>
      <c r="AS41" s="70"/>
      <c r="AT41" s="70"/>
      <c r="AU41" s="70"/>
      <c r="AV41" s="63"/>
      <c r="AW41" s="64"/>
      <c r="AX41" s="63"/>
      <c r="AY41" s="67"/>
      <c r="AZ41" s="68"/>
      <c r="BA41" s="69"/>
      <c r="BB41" s="70"/>
      <c r="BC41" s="70"/>
      <c r="BD41" s="70"/>
      <c r="BE41" s="63"/>
      <c r="BF41" s="64"/>
      <c r="BG41" s="63"/>
      <c r="BH41" s="67"/>
      <c r="BI41" s="68"/>
      <c r="BJ41" s="69"/>
      <c r="BK41" s="70"/>
      <c r="BL41" s="70"/>
      <c r="BM41" s="70"/>
      <c r="BN41" s="65"/>
      <c r="BO41" s="66"/>
      <c r="BP41" s="63"/>
      <c r="BQ41" s="67"/>
      <c r="BR41" s="68"/>
      <c r="BS41" s="69"/>
      <c r="BT41" s="70"/>
      <c r="BU41" s="70"/>
      <c r="BV41" s="70"/>
      <c r="BW41" s="65"/>
      <c r="BX41" s="66"/>
      <c r="BY41" s="63"/>
      <c r="BZ41" s="67"/>
      <c r="CA41" s="68"/>
      <c r="CB41" s="69"/>
      <c r="CC41" s="70"/>
      <c r="CD41" s="70"/>
      <c r="CE41" s="70"/>
      <c r="CF41" s="65"/>
      <c r="CG41" s="66"/>
      <c r="CH41" s="63"/>
      <c r="CI41" s="67"/>
      <c r="CJ41" s="68"/>
      <c r="CK41" s="69"/>
      <c r="CL41" s="70"/>
      <c r="CM41" s="70"/>
      <c r="CN41" s="70"/>
      <c r="CO41" s="71"/>
      <c r="CP41" s="68"/>
      <c r="CQ41" s="68"/>
      <c r="CR41" s="68"/>
      <c r="CS41" s="72"/>
    </row>
    <row r="42" spans="1:98">
      <c r="A42" s="30"/>
      <c r="B42" s="37"/>
      <c r="C42" s="21"/>
      <c r="D42" s="21"/>
      <c r="E42" s="21"/>
      <c r="F42" s="22"/>
      <c r="G42" s="36"/>
      <c r="H42" s="36"/>
      <c r="I42" s="75"/>
      <c r="J42" s="193"/>
      <c r="K42" s="34"/>
      <c r="L42" s="34"/>
      <c r="M42" s="31"/>
      <c r="N42" s="23"/>
      <c r="O42" s="23"/>
      <c r="P42" s="23"/>
      <c r="Q42" s="33"/>
      <c r="R42" s="32"/>
      <c r="S42" s="23"/>
      <c r="T42" s="32"/>
      <c r="U42" s="183"/>
      <c r="V42" s="25"/>
      <c r="W42" s="25"/>
      <c r="X42" s="189"/>
      <c r="Y42" s="189"/>
      <c r="Z42" s="189"/>
      <c r="AA42" s="189"/>
      <c r="AB42" s="33"/>
      <c r="AC42" s="61"/>
      <c r="AD42" s="63"/>
      <c r="AE42" s="64"/>
      <c r="AF42" s="63"/>
      <c r="AG42" s="67"/>
      <c r="AH42" s="68"/>
      <c r="AI42" s="69"/>
      <c r="AJ42" s="70"/>
      <c r="AK42" s="70"/>
      <c r="AL42" s="70"/>
      <c r="AM42" s="63"/>
      <c r="AN42" s="64"/>
      <c r="AO42" s="63"/>
      <c r="AP42" s="67"/>
      <c r="AQ42" s="68"/>
      <c r="AR42" s="69"/>
      <c r="AS42" s="70"/>
      <c r="AT42" s="70"/>
      <c r="AU42" s="70"/>
      <c r="AV42" s="63"/>
      <c r="AW42" s="64"/>
      <c r="AX42" s="63"/>
      <c r="AY42" s="67"/>
      <c r="AZ42" s="68"/>
      <c r="BA42" s="69"/>
      <c r="BB42" s="70"/>
      <c r="BC42" s="70"/>
      <c r="BD42" s="70"/>
      <c r="BE42" s="63"/>
      <c r="BF42" s="64"/>
      <c r="BG42" s="63"/>
      <c r="BH42" s="67"/>
      <c r="BI42" s="68"/>
      <c r="BJ42" s="69"/>
      <c r="BK42" s="70"/>
      <c r="BL42" s="70"/>
      <c r="BM42" s="70"/>
      <c r="BN42" s="65"/>
      <c r="BO42" s="66"/>
      <c r="BP42" s="63"/>
      <c r="BQ42" s="67"/>
      <c r="BR42" s="68"/>
      <c r="BS42" s="69"/>
      <c r="BT42" s="70"/>
      <c r="BU42" s="70"/>
      <c r="BV42" s="70"/>
      <c r="BW42" s="65"/>
      <c r="BX42" s="66"/>
      <c r="BY42" s="63"/>
      <c r="BZ42" s="67"/>
      <c r="CA42" s="68"/>
      <c r="CB42" s="69"/>
      <c r="CC42" s="70"/>
      <c r="CD42" s="70"/>
      <c r="CE42" s="70"/>
      <c r="CF42" s="65"/>
      <c r="CG42" s="66"/>
      <c r="CH42" s="63"/>
      <c r="CI42" s="67"/>
      <c r="CJ42" s="68"/>
      <c r="CK42" s="69"/>
      <c r="CL42" s="70"/>
      <c r="CM42" s="70"/>
      <c r="CN42" s="70"/>
      <c r="CO42" s="71"/>
      <c r="CP42" s="68"/>
      <c r="CQ42" s="68"/>
      <c r="CR42" s="68"/>
      <c r="CS42" s="72"/>
    </row>
    <row r="43" spans="1:98">
      <c r="A43" s="19">
        <f>AB43</f>
        <v>5.0354515050167</v>
      </c>
      <c r="B43" s="39"/>
      <c r="C43" s="39"/>
      <c r="D43" s="39"/>
      <c r="E43" s="39"/>
      <c r="F43" s="39"/>
      <c r="G43" s="40" t="s">
        <v>237</v>
      </c>
      <c r="H43" s="40"/>
      <c r="I43" s="40"/>
      <c r="J43" s="190">
        <f>SUM(J6:J42)</f>
        <v>1495000</v>
      </c>
      <c r="K43" s="41">
        <f>SUM(K6:K42)</f>
        <v>0</v>
      </c>
      <c r="L43" s="41">
        <f>SUM(L6:L42)</f>
        <v>0</v>
      </c>
      <c r="M43" s="41">
        <f>SUM(M6:M42)</f>
        <v>3912</v>
      </c>
      <c r="N43" s="41">
        <f>SUM(N6:N42)</f>
        <v>1394</v>
      </c>
      <c r="O43" s="41">
        <f>SUM(O6:O42)</f>
        <v>30</v>
      </c>
      <c r="P43" s="41">
        <f>SUM(P6:P42)</f>
        <v>1424</v>
      </c>
      <c r="Q43" s="42">
        <f>IFERROR(P43/M43,"-")</f>
        <v>0.3640081799591</v>
      </c>
      <c r="R43" s="78">
        <f>SUM(R6:R42)</f>
        <v>45</v>
      </c>
      <c r="S43" s="78">
        <f>SUM(S6:S42)</f>
        <v>283</v>
      </c>
      <c r="T43" s="42">
        <f>IFERROR(R43/P43,"-")</f>
        <v>0.031601123595506</v>
      </c>
      <c r="U43" s="184">
        <f>IFERROR(J43/P43,"-")</f>
        <v>1049.8595505618</v>
      </c>
      <c r="V43" s="44">
        <f>SUM(V6:V42)</f>
        <v>63</v>
      </c>
      <c r="W43" s="42">
        <f>IFERROR(V43/P43,"-")</f>
        <v>0.044241573033708</v>
      </c>
      <c r="X43" s="190">
        <f>SUM(X6:X42)</f>
        <v>7528000</v>
      </c>
      <c r="Y43" s="190">
        <f>IFERROR(X43/P43,"-")</f>
        <v>5286.5168539326</v>
      </c>
      <c r="Z43" s="190">
        <f>IFERROR(X43/V43,"-")</f>
        <v>119492.06349206</v>
      </c>
      <c r="AA43" s="190">
        <f>X43-J43</f>
        <v>6033000</v>
      </c>
      <c r="AB43" s="47">
        <f>X43/J43</f>
        <v>5.0354515050167</v>
      </c>
      <c r="AC43" s="60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6"/>
    <mergeCell ref="J34:J36"/>
    <mergeCell ref="U34:U36"/>
    <mergeCell ref="AA34:AA36"/>
    <mergeCell ref="AB34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