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<sst xmlns="http://schemas.openxmlformats.org/spreadsheetml/2006/main" uniqueCount="100">
  <si>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</si>
  <si>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</si>
  <si>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</si>
  <si>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</si>
  <si>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</si>
  <si>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</si>
  <si>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</si>
  <si>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</si>
  <si>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</si>
  <si>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</si>
  <si>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</si>
  <si>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</si>
  <si>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</si>
  <si>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</si>
  <si>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</si>
  <si>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</si>
  <si>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</si>
  <si>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</si>
  <si>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</si>
  <si>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</si>
  <si>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</si>
  <si>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</si>
  <si>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</si>
  <si>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</si>
  <si>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04月</t>
  </si>
  <si>
    <t>わくドキ</t>
  </si>
  <si>
    <t>最終更新日</t>
  </si>
  <si>
    <t>07月30日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</si>
  <si>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</si>
  <si>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</si>
  <si>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</si>
  <si>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</si>
  <si>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</si>
  <si>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</si>
  <si>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</si>
  <si>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</si>
  <si>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</si>
  <si>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</si>
  <si>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</si>
  <si>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</si>
  <si>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</si>
  <si>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</si>
  <si>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</si>
  <si>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</si>
  <si>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</si>
  <si>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</si>
  <si>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</si>
  <si>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</si>
  <si>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</si>
  <si>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</si>
  <si>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</si>
  <si>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</si>
  <si>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</si>
  <si>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</si>
  <si>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</si>
  <si>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</si>
  <si>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</si>
  <si>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</si>
  <si>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</si>
  <si>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</si>
  <si>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np3215</t>
  </si>
  <si>
    <t>デリヘル版3（緒方泰子）</t>
  </si>
  <si>
    <t>70歳までの出会いリクルート</t>
  </si>
  <si>
    <t>lp03_a</t>
  </si>
  <si>
    <t>スポーツ報知関西</t>
  </si>
  <si>
    <t>全5段つかみ4回</t>
  </si>
  <si>
    <t>np3216</t>
  </si>
  <si>
    <t>空電</t>
  </si>
  <si>
    <t>np3217</t>
  </si>
  <si>
    <t>右女9版（赤い服女性）</t>
  </si>
  <si>
    <t>50～70代男性限定熟女好きな男性募集中</t>
  </si>
  <si>
    <t>np3218</t>
  </si>
  <si>
    <t>np3219</t>
  </si>
  <si>
    <t>雑誌版SPA(LINEver)（緒方泰子）</t>
  </si>
  <si>
    <t>え?こんなに出会えんの！？ダメ元で始めたはずが</t>
  </si>
  <si>
    <t>np3220</t>
  </si>
  <si>
    <t>np3221</t>
  </si>
  <si>
    <t>右女3（赤い服女性）</t>
  </si>
  <si>
    <t>もう50代の熟女だけど</t>
  </si>
  <si>
    <t>np3222</t>
  </si>
  <si>
    <t>np3223</t>
  </si>
  <si>
    <t>スポニチ関東</t>
  </si>
  <si>
    <t>全5段</t>
  </si>
  <si>
    <t>4月09日(日)</t>
  </si>
  <si>
    <t>np3224</t>
  </si>
  <si>
    <t>np3225</t>
  </si>
  <si>
    <t>スポニチ関西</t>
  </si>
  <si>
    <t>np3226</t>
  </si>
  <si>
    <t>np3227</t>
  </si>
  <si>
    <t>サンスポ関東</t>
  </si>
  <si>
    <t>1C終面全5段</t>
  </si>
  <si>
    <t>4月30日(日)</t>
  </si>
  <si>
    <t>np3228</t>
  </si>
  <si>
    <t>np3229</t>
  </si>
  <si>
    <t>lp03_l</t>
  </si>
  <si>
    <t>デイリースポーツ関西</t>
  </si>
  <si>
    <t>4C終面全5段</t>
  </si>
  <si>
    <t>4月23日(日)</t>
  </si>
  <si>
    <t>np3230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</si>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</sst>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16</v>
      </c>
      <c r="D6" s="195">
        <v>820000</v>
      </c>
      <c r="E6" s="81">
        <v>417</v>
      </c>
      <c r="F6" s="81">
        <v>152</v>
      </c>
      <c r="G6" s="81">
        <v>682</v>
      </c>
      <c r="H6" s="91">
        <v>86</v>
      </c>
      <c r="I6" s="92">
        <v>1</v>
      </c>
      <c r="J6" s="145">
        <f>H6+I6</f>
        <v>87</v>
      </c>
      <c r="K6" s="82">
        <f>IFERROR(J6/G6,"-")</f>
        <v>0.12756598240469</v>
      </c>
      <c r="L6" s="81">
        <v>12</v>
      </c>
      <c r="M6" s="81">
        <v>25</v>
      </c>
      <c r="N6" s="82">
        <f>IFERROR(L6/J6,"-")</f>
        <v>0.13793103448276</v>
      </c>
      <c r="O6" s="83">
        <f>IFERROR(D6/J6,"-")</f>
        <v>9425.2873563218</v>
      </c>
      <c r="P6" s="84">
        <v>17</v>
      </c>
      <c r="Q6" s="82">
        <f>IFERROR(P6/J6,"-")</f>
        <v>0.19540229885057</v>
      </c>
      <c r="R6" s="200">
        <v>1041000</v>
      </c>
      <c r="S6" s="201">
        <f>IFERROR(R6/J6,"-")</f>
        <v>11965.517241379</v>
      </c>
      <c r="T6" s="201">
        <f>IFERROR(R6/P6,"-")</f>
        <v>61235.294117647</v>
      </c>
      <c r="U6" s="195">
        <f>IFERROR(R6-D6,"-")</f>
        <v>221000</v>
      </c>
      <c r="V6" s="85">
        <f>R6/D6</f>
        <v>1.269512195122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820000</v>
      </c>
      <c r="E9" s="41">
        <f>SUM(E6:E7)</f>
        <v>417</v>
      </c>
      <c r="F9" s="41">
        <f>SUM(F6:F7)</f>
        <v>152</v>
      </c>
      <c r="G9" s="41">
        <f>SUM(G6:G7)</f>
        <v>682</v>
      </c>
      <c r="H9" s="41">
        <f>SUM(H6:H7)</f>
        <v>86</v>
      </c>
      <c r="I9" s="41">
        <f>SUM(I6:I7)</f>
        <v>1</v>
      </c>
      <c r="J9" s="41">
        <f>SUM(J6:J7)</f>
        <v>87</v>
      </c>
      <c r="K9" s="42">
        <f>IFERROR(J9/G9,"-")</f>
        <v>0.12756598240469</v>
      </c>
      <c r="L9" s="78">
        <f>SUM(L6:L7)</f>
        <v>12</v>
      </c>
      <c r="M9" s="78">
        <f>SUM(M6:M7)</f>
        <v>25</v>
      </c>
      <c r="N9" s="42">
        <f>IFERROR(L9/J9,"-")</f>
        <v>0.13793103448276</v>
      </c>
      <c r="O9" s="43">
        <f>IFERROR(D9/J9,"-")</f>
        <v>9425.2873563218</v>
      </c>
      <c r="P9" s="44">
        <f>SUM(P6:P7)</f>
        <v>17</v>
      </c>
      <c r="Q9" s="42">
        <f>IFERROR(P9/J9,"-")</f>
        <v>0.19540229885057</v>
      </c>
      <c r="R9" s="45">
        <f>SUM(R6:R7)</f>
        <v>1041000</v>
      </c>
      <c r="S9" s="45">
        <f>IFERROR(R9/J9,"-")</f>
        <v>11965.517241379</v>
      </c>
      <c r="T9" s="45">
        <f>IFERROR(R9/P9,"-")</f>
        <v>61235.294117647</v>
      </c>
      <c r="U9" s="46">
        <f>SUM(U6:U7)</f>
        <v>221000</v>
      </c>
      <c r="V9" s="47">
        <f>IFERROR(R9/D9,"-")</f>
        <v>1.269512195122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1.1142857142857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90"/>
      <c r="J6" s="188">
        <v>280000</v>
      </c>
      <c r="K6" s="81">
        <v>8</v>
      </c>
      <c r="L6" s="81">
        <v>0</v>
      </c>
      <c r="M6" s="81">
        <v>35</v>
      </c>
      <c r="N6" s="91">
        <v>3</v>
      </c>
      <c r="O6" s="92">
        <v>0</v>
      </c>
      <c r="P6" s="93">
        <f>N6+O6</f>
        <v>3</v>
      </c>
      <c r="Q6" s="82">
        <f>IFERROR(P6/M6,"-")</f>
        <v>0.085714285714286</v>
      </c>
      <c r="R6" s="81">
        <v>0</v>
      </c>
      <c r="S6" s="81">
        <v>2</v>
      </c>
      <c r="T6" s="82">
        <f>IFERROR(S6/(O6+P6),"-")</f>
        <v>0.66666666666667</v>
      </c>
      <c r="U6" s="182">
        <f>IFERROR(J6/SUM(P6:P13),"-")</f>
        <v>13333.333333333</v>
      </c>
      <c r="V6" s="84">
        <v>1</v>
      </c>
      <c r="W6" s="82">
        <f>IF(P6=0,"-",V6/P6)</f>
        <v>0.33333333333333</v>
      </c>
      <c r="X6" s="186">
        <v>38000</v>
      </c>
      <c r="Y6" s="187">
        <f>IFERROR(X6/P6,"-")</f>
        <v>12666.666666667</v>
      </c>
      <c r="Z6" s="187">
        <f>IFERROR(X6/V6,"-")</f>
        <v>38000</v>
      </c>
      <c r="AA6" s="188">
        <f>SUM(X6:X13)-SUM(J6:J13)</f>
        <v>32000</v>
      </c>
      <c r="AB6" s="85">
        <f>SUM(X6:X13)/SUM(J6:J13)</f>
        <v>1.1142857142857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1</v>
      </c>
      <c r="BO6" s="120">
        <f>IF(P6=0,"",IF(BN6=0,"",(BN6/P6)))</f>
        <v>0.33333333333333</v>
      </c>
      <c r="BP6" s="121">
        <v>1</v>
      </c>
      <c r="BQ6" s="122">
        <f>IFERROR(BP6/BN6,"-")</f>
        <v>1</v>
      </c>
      <c r="BR6" s="123">
        <v>3000</v>
      </c>
      <c r="BS6" s="124">
        <f>IFERROR(BR6/BN6,"-")</f>
        <v>3000</v>
      </c>
      <c r="BT6" s="125">
        <v>1</v>
      </c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>
        <v>2</v>
      </c>
      <c r="CG6" s="134">
        <f>IF(P6=0,"",IF(CF6=0,"",(CF6/P6)))</f>
        <v>0.66666666666667</v>
      </c>
      <c r="CH6" s="135">
        <v>1</v>
      </c>
      <c r="CI6" s="136">
        <f>IFERROR(CH6/CF6,"-")</f>
        <v>0.5</v>
      </c>
      <c r="CJ6" s="137">
        <v>221000</v>
      </c>
      <c r="CK6" s="138">
        <f>IFERROR(CJ6/CF6,"-")</f>
        <v>110500</v>
      </c>
      <c r="CL6" s="139"/>
      <c r="CM6" s="139"/>
      <c r="CN6" s="139">
        <v>1</v>
      </c>
      <c r="CO6" s="140">
        <v>1</v>
      </c>
      <c r="CP6" s="141">
        <v>38000</v>
      </c>
      <c r="CQ6" s="141">
        <v>221000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80"/>
      <c r="B7" s="203" t="s">
        <v>66</v>
      </c>
      <c r="C7" s="203"/>
      <c r="D7" s="203" t="s">
        <v>61</v>
      </c>
      <c r="E7" s="203" t="s">
        <v>62</v>
      </c>
      <c r="F7" s="203" t="s">
        <v>67</v>
      </c>
      <c r="G7" s="203"/>
      <c r="H7" s="90"/>
      <c r="I7" s="90"/>
      <c r="J7" s="188"/>
      <c r="K7" s="81">
        <v>22</v>
      </c>
      <c r="L7" s="81">
        <v>17</v>
      </c>
      <c r="M7" s="81">
        <v>9</v>
      </c>
      <c r="N7" s="91">
        <v>7</v>
      </c>
      <c r="O7" s="92">
        <v>0</v>
      </c>
      <c r="P7" s="93">
        <f>N7+O7</f>
        <v>7</v>
      </c>
      <c r="Q7" s="82">
        <f>IFERROR(P7/M7,"-")</f>
        <v>0.77777777777778</v>
      </c>
      <c r="R7" s="81">
        <v>1</v>
      </c>
      <c r="S7" s="81">
        <v>2</v>
      </c>
      <c r="T7" s="82">
        <f>IFERROR(S7/(O7+P7),"-")</f>
        <v>0.28571428571429</v>
      </c>
      <c r="U7" s="182"/>
      <c r="V7" s="84">
        <v>1</v>
      </c>
      <c r="W7" s="82">
        <f>IF(P7=0,"-",V7/P7)</f>
        <v>0.14285714285714</v>
      </c>
      <c r="X7" s="186">
        <v>182000</v>
      </c>
      <c r="Y7" s="187">
        <f>IFERROR(X7/P7,"-")</f>
        <v>26000</v>
      </c>
      <c r="Z7" s="187">
        <f>IFERROR(X7/V7,"-")</f>
        <v>182000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4</v>
      </c>
      <c r="BO7" s="120">
        <f>IF(P7=0,"",IF(BN7=0,"",(BN7/P7)))</f>
        <v>0.57142857142857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3</v>
      </c>
      <c r="BX7" s="127">
        <f>IF(P7=0,"",IF(BW7=0,"",(BW7/P7)))</f>
        <v>0.42857142857143</v>
      </c>
      <c r="BY7" s="128">
        <v>1</v>
      </c>
      <c r="BZ7" s="129">
        <f>IFERROR(BY7/BW7,"-")</f>
        <v>0.33333333333333</v>
      </c>
      <c r="CA7" s="130">
        <v>182000</v>
      </c>
      <c r="CB7" s="131">
        <f>IFERROR(CA7/BW7,"-")</f>
        <v>60666.666666667</v>
      </c>
      <c r="CC7" s="132"/>
      <c r="CD7" s="132"/>
      <c r="CE7" s="132">
        <v>1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182000</v>
      </c>
      <c r="CQ7" s="141">
        <v>182000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/>
      <c r="B8" s="203" t="s">
        <v>68</v>
      </c>
      <c r="C8" s="203"/>
      <c r="D8" s="203" t="s">
        <v>69</v>
      </c>
      <c r="E8" s="203" t="s">
        <v>70</v>
      </c>
      <c r="F8" s="203" t="s">
        <v>63</v>
      </c>
      <c r="G8" s="203" t="s">
        <v>64</v>
      </c>
      <c r="H8" s="90" t="s">
        <v>65</v>
      </c>
      <c r="I8" s="90"/>
      <c r="J8" s="188"/>
      <c r="K8" s="81">
        <v>7</v>
      </c>
      <c r="L8" s="81">
        <v>0</v>
      </c>
      <c r="M8" s="81">
        <v>34</v>
      </c>
      <c r="N8" s="91">
        <v>1</v>
      </c>
      <c r="O8" s="92">
        <v>0</v>
      </c>
      <c r="P8" s="93">
        <f>N8+O8</f>
        <v>1</v>
      </c>
      <c r="Q8" s="82">
        <f>IFERROR(P8/M8,"-")</f>
        <v>0.029411764705882</v>
      </c>
      <c r="R8" s="81">
        <v>0</v>
      </c>
      <c r="S8" s="81">
        <v>1</v>
      </c>
      <c r="T8" s="82">
        <f>IFERROR(S8/(O8+P8),"-")</f>
        <v>1</v>
      </c>
      <c r="U8" s="182"/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>
        <f>IF(P8=0,"",IF(BN8=0,"",(BN8/P8)))</f>
        <v>0</v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>
        <v>1</v>
      </c>
      <c r="BX8" s="127">
        <f>IF(P8=0,"",IF(BW8=0,"",(BW8/P8)))</f>
        <v>1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71</v>
      </c>
      <c r="C9" s="203"/>
      <c r="D9" s="203" t="s">
        <v>69</v>
      </c>
      <c r="E9" s="203" t="s">
        <v>70</v>
      </c>
      <c r="F9" s="203" t="s">
        <v>67</v>
      </c>
      <c r="G9" s="203"/>
      <c r="H9" s="90"/>
      <c r="I9" s="90"/>
      <c r="J9" s="188"/>
      <c r="K9" s="81">
        <v>22</v>
      </c>
      <c r="L9" s="81">
        <v>14</v>
      </c>
      <c r="M9" s="81">
        <v>2</v>
      </c>
      <c r="N9" s="91">
        <v>3</v>
      </c>
      <c r="O9" s="92">
        <v>0</v>
      </c>
      <c r="P9" s="93">
        <f>N9+O9</f>
        <v>3</v>
      </c>
      <c r="Q9" s="82">
        <f>IFERROR(P9/M9,"-")</f>
        <v>1.5</v>
      </c>
      <c r="R9" s="81">
        <v>1</v>
      </c>
      <c r="S9" s="81">
        <v>1</v>
      </c>
      <c r="T9" s="82">
        <f>IFERROR(S9/(O9+P9),"-")</f>
        <v>0.33333333333333</v>
      </c>
      <c r="U9" s="182"/>
      <c r="V9" s="84">
        <v>1</v>
      </c>
      <c r="W9" s="82">
        <f>IF(P9=0,"-",V9/P9)</f>
        <v>0.33333333333333</v>
      </c>
      <c r="X9" s="186">
        <v>2000</v>
      </c>
      <c r="Y9" s="187">
        <f>IFERROR(X9/P9,"-")</f>
        <v>666.66666666667</v>
      </c>
      <c r="Z9" s="187">
        <f>IFERROR(X9/V9,"-")</f>
        <v>2000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>
        <v>1</v>
      </c>
      <c r="BO9" s="120">
        <f>IF(P9=0,"",IF(BN9=0,"",(BN9/P9)))</f>
        <v>0.33333333333333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1</v>
      </c>
      <c r="BX9" s="127">
        <f>IF(P9=0,"",IF(BW9=0,"",(BW9/P9)))</f>
        <v>0.33333333333333</v>
      </c>
      <c r="BY9" s="128">
        <v>1</v>
      </c>
      <c r="BZ9" s="129">
        <f>IFERROR(BY9/BW9,"-")</f>
        <v>1</v>
      </c>
      <c r="CA9" s="130">
        <v>2000</v>
      </c>
      <c r="CB9" s="131">
        <f>IFERROR(CA9/BW9,"-")</f>
        <v>2000</v>
      </c>
      <c r="CC9" s="132">
        <v>1</v>
      </c>
      <c r="CD9" s="132"/>
      <c r="CE9" s="132"/>
      <c r="CF9" s="133">
        <v>1</v>
      </c>
      <c r="CG9" s="134">
        <f>IF(P9=0,"",IF(CF9=0,"",(CF9/P9)))</f>
        <v>0.33333333333333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1</v>
      </c>
      <c r="CP9" s="141">
        <v>2000</v>
      </c>
      <c r="CQ9" s="141">
        <v>2000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72</v>
      </c>
      <c r="C10" s="203"/>
      <c r="D10" s="203" t="s">
        <v>73</v>
      </c>
      <c r="E10" s="203" t="s">
        <v>74</v>
      </c>
      <c r="F10" s="203" t="s">
        <v>63</v>
      </c>
      <c r="G10" s="203" t="s">
        <v>64</v>
      </c>
      <c r="H10" s="90" t="s">
        <v>65</v>
      </c>
      <c r="I10" s="90"/>
      <c r="J10" s="188"/>
      <c r="K10" s="81">
        <v>5</v>
      </c>
      <c r="L10" s="81">
        <v>0</v>
      </c>
      <c r="M10" s="81">
        <v>26</v>
      </c>
      <c r="N10" s="91">
        <v>0</v>
      </c>
      <c r="O10" s="92">
        <v>0</v>
      </c>
      <c r="P10" s="93">
        <f>N10+O10</f>
        <v>0</v>
      </c>
      <c r="Q10" s="82">
        <f>IFERROR(P10/M10,"-")</f>
        <v>0</v>
      </c>
      <c r="R10" s="81">
        <v>0</v>
      </c>
      <c r="S10" s="81">
        <v>0</v>
      </c>
      <c r="T10" s="82" t="str">
        <f>IFERROR(S10/(O10+P10),"-")</f>
        <v>-</v>
      </c>
      <c r="U10" s="182"/>
      <c r="V10" s="84">
        <v>0</v>
      </c>
      <c r="W10" s="82" t="str">
        <f>IF(P10=0,"-",V10/P10)</f>
        <v>-</v>
      </c>
      <c r="X10" s="186">
        <v>0</v>
      </c>
      <c r="Y10" s="187" t="str">
        <f>IFERROR(X10/P10,"-")</f>
        <v>-</v>
      </c>
      <c r="Z10" s="187" t="str">
        <f>IFERROR(X10/V10,"-")</f>
        <v>-</v>
      </c>
      <c r="AA10" s="188"/>
      <c r="AB10" s="85"/>
      <c r="AC10" s="79"/>
      <c r="AD10" s="94"/>
      <c r="AE10" s="95" t="str">
        <f>IF(P10=0,"",IF(AD10=0,"",(AD10/P10)))</f>
        <v/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 t="str">
        <f>IF(P10=0,"",IF(AM10=0,"",(AM10/P10)))</f>
        <v/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 t="str">
        <f>IF(P10=0,"",IF(AV10=0,"",(AV10/P10)))</f>
        <v/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 t="str">
        <f>IF(P10=0,"",IF(BE10=0,"",(BE10/P10)))</f>
        <v/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/>
      <c r="BO10" s="120" t="str">
        <f>IF(P10=0,"",IF(BN10=0,"",(BN10/P10)))</f>
        <v/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/>
      <c r="BX10" s="127" t="str">
        <f>IF(P10=0,"",IF(BW10=0,"",(BW10/P10)))</f>
        <v/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 t="str">
        <f>IF(P10=0,"",IF(CF10=0,"",(CF10/P10)))</f>
        <v/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75</v>
      </c>
      <c r="C11" s="203"/>
      <c r="D11" s="203" t="s">
        <v>73</v>
      </c>
      <c r="E11" s="203" t="s">
        <v>74</v>
      </c>
      <c r="F11" s="203" t="s">
        <v>67</v>
      </c>
      <c r="G11" s="203"/>
      <c r="H11" s="90"/>
      <c r="I11" s="90"/>
      <c r="J11" s="188"/>
      <c r="K11" s="81">
        <v>16</v>
      </c>
      <c r="L11" s="81">
        <v>13</v>
      </c>
      <c r="M11" s="81">
        <v>22</v>
      </c>
      <c r="N11" s="91">
        <v>3</v>
      </c>
      <c r="O11" s="92">
        <v>0</v>
      </c>
      <c r="P11" s="93">
        <f>N11+O11</f>
        <v>3</v>
      </c>
      <c r="Q11" s="82">
        <f>IFERROR(P11/M11,"-")</f>
        <v>0.13636363636364</v>
      </c>
      <c r="R11" s="81">
        <v>0</v>
      </c>
      <c r="S11" s="81">
        <v>2</v>
      </c>
      <c r="T11" s="82">
        <f>IFERROR(S11/(O11+P11),"-")</f>
        <v>0.66666666666667</v>
      </c>
      <c r="U11" s="182"/>
      <c r="V11" s="84">
        <v>1</v>
      </c>
      <c r="W11" s="82">
        <f>IF(P11=0,"-",V11/P11)</f>
        <v>0.33333333333333</v>
      </c>
      <c r="X11" s="186">
        <v>90000</v>
      </c>
      <c r="Y11" s="187">
        <f>IFERROR(X11/P11,"-")</f>
        <v>30000</v>
      </c>
      <c r="Z11" s="187">
        <f>IFERROR(X11/V11,"-")</f>
        <v>90000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1</v>
      </c>
      <c r="BO11" s="120">
        <f>IF(P11=0,"",IF(BN11=0,"",(BN11/P11)))</f>
        <v>0.33333333333333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/>
      <c r="BX11" s="127">
        <f>IF(P11=0,"",IF(BW11=0,"",(BW11/P11)))</f>
        <v>0</v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>
        <v>2</v>
      </c>
      <c r="CG11" s="134">
        <f>IF(P11=0,"",IF(CF11=0,"",(CF11/P11)))</f>
        <v>0.66666666666667</v>
      </c>
      <c r="CH11" s="135">
        <v>1</v>
      </c>
      <c r="CI11" s="136">
        <f>IFERROR(CH11/CF11,"-")</f>
        <v>0.5</v>
      </c>
      <c r="CJ11" s="137">
        <v>90000</v>
      </c>
      <c r="CK11" s="138">
        <f>IFERROR(CJ11/CF11,"-")</f>
        <v>45000</v>
      </c>
      <c r="CL11" s="139"/>
      <c r="CM11" s="139"/>
      <c r="CN11" s="139">
        <v>1</v>
      </c>
      <c r="CO11" s="140">
        <v>1</v>
      </c>
      <c r="CP11" s="141">
        <v>90000</v>
      </c>
      <c r="CQ11" s="141">
        <v>90000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76</v>
      </c>
      <c r="C12" s="203"/>
      <c r="D12" s="203" t="s">
        <v>77</v>
      </c>
      <c r="E12" s="203" t="s">
        <v>78</v>
      </c>
      <c r="F12" s="203" t="s">
        <v>63</v>
      </c>
      <c r="G12" s="203" t="s">
        <v>64</v>
      </c>
      <c r="H12" s="90" t="s">
        <v>65</v>
      </c>
      <c r="I12" s="90"/>
      <c r="J12" s="188"/>
      <c r="K12" s="81">
        <v>7</v>
      </c>
      <c r="L12" s="81">
        <v>0</v>
      </c>
      <c r="M12" s="81">
        <v>35</v>
      </c>
      <c r="N12" s="91">
        <v>2</v>
      </c>
      <c r="O12" s="92">
        <v>0</v>
      </c>
      <c r="P12" s="93">
        <f>N12+O12</f>
        <v>2</v>
      </c>
      <c r="Q12" s="82">
        <f>IFERROR(P12/M12,"-")</f>
        <v>0.057142857142857</v>
      </c>
      <c r="R12" s="81">
        <v>0</v>
      </c>
      <c r="S12" s="81">
        <v>1</v>
      </c>
      <c r="T12" s="82">
        <f>IFERROR(S12/(O12+P12),"-")</f>
        <v>0.5</v>
      </c>
      <c r="U12" s="182"/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1</v>
      </c>
      <c r="BF12" s="113">
        <f>IF(P12=0,"",IF(BE12=0,"",(BE12/P12)))</f>
        <v>0.5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1</v>
      </c>
      <c r="BO12" s="120">
        <f>IF(P12=0,"",IF(BN12=0,"",(BN12/P12)))</f>
        <v>0.5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79</v>
      </c>
      <c r="C13" s="203"/>
      <c r="D13" s="203" t="s">
        <v>77</v>
      </c>
      <c r="E13" s="203" t="s">
        <v>78</v>
      </c>
      <c r="F13" s="203" t="s">
        <v>67</v>
      </c>
      <c r="G13" s="203"/>
      <c r="H13" s="90"/>
      <c r="I13" s="90"/>
      <c r="J13" s="188"/>
      <c r="K13" s="81">
        <v>23</v>
      </c>
      <c r="L13" s="81">
        <v>18</v>
      </c>
      <c r="M13" s="81">
        <v>4</v>
      </c>
      <c r="N13" s="91">
        <v>2</v>
      </c>
      <c r="O13" s="92">
        <v>0</v>
      </c>
      <c r="P13" s="93">
        <f>N13+O13</f>
        <v>2</v>
      </c>
      <c r="Q13" s="82">
        <f>IFERROR(P13/M13,"-")</f>
        <v>0.5</v>
      </c>
      <c r="R13" s="81">
        <v>0</v>
      </c>
      <c r="S13" s="81">
        <v>0</v>
      </c>
      <c r="T13" s="82">
        <f>IFERROR(S13/(O13+P13),"-")</f>
        <v>0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>
        <v>2</v>
      </c>
      <c r="BO13" s="120">
        <f>IF(P13=0,"",IF(BN13=0,"",(BN13/P13)))</f>
        <v>1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>
        <f>AB14</f>
        <v>3.3583333333333</v>
      </c>
      <c r="B14" s="203" t="s">
        <v>80</v>
      </c>
      <c r="C14" s="203"/>
      <c r="D14" s="203" t="s">
        <v>69</v>
      </c>
      <c r="E14" s="203" t="s">
        <v>70</v>
      </c>
      <c r="F14" s="203" t="s">
        <v>63</v>
      </c>
      <c r="G14" s="203" t="s">
        <v>81</v>
      </c>
      <c r="H14" s="90" t="s">
        <v>82</v>
      </c>
      <c r="I14" s="204" t="s">
        <v>83</v>
      </c>
      <c r="J14" s="188">
        <v>120000</v>
      </c>
      <c r="K14" s="81">
        <v>29</v>
      </c>
      <c r="L14" s="81">
        <v>0</v>
      </c>
      <c r="M14" s="81">
        <v>90</v>
      </c>
      <c r="N14" s="91">
        <v>8</v>
      </c>
      <c r="O14" s="92">
        <v>0</v>
      </c>
      <c r="P14" s="93">
        <f>N14+O14</f>
        <v>8</v>
      </c>
      <c r="Q14" s="82">
        <f>IFERROR(P14/M14,"-")</f>
        <v>0.088888888888889</v>
      </c>
      <c r="R14" s="81">
        <v>1</v>
      </c>
      <c r="S14" s="81">
        <v>3</v>
      </c>
      <c r="T14" s="82">
        <f>IFERROR(S14/(O14+P14),"-")</f>
        <v>0.375</v>
      </c>
      <c r="U14" s="182">
        <f>IFERROR(J14/SUM(P14:P15),"-")</f>
        <v>8000</v>
      </c>
      <c r="V14" s="84">
        <v>0</v>
      </c>
      <c r="W14" s="82">
        <f>IF(P14=0,"-",V14/P14)</f>
        <v>0</v>
      </c>
      <c r="X14" s="186">
        <v>350000</v>
      </c>
      <c r="Y14" s="187">
        <f>IFERROR(X14/P14,"-")</f>
        <v>43750</v>
      </c>
      <c r="Z14" s="187" t="str">
        <f>IFERROR(X14/V14,"-")</f>
        <v>-</v>
      </c>
      <c r="AA14" s="188">
        <f>SUM(X14:X15)-SUM(J14:J15)</f>
        <v>283000</v>
      </c>
      <c r="AB14" s="85">
        <f>SUM(X14:X15)/SUM(J14:J15)</f>
        <v>3.3583333333333</v>
      </c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3</v>
      </c>
      <c r="BF14" s="113">
        <f>IF(P14=0,"",IF(BE14=0,"",(BE14/P14)))</f>
        <v>0.375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4</v>
      </c>
      <c r="BO14" s="120">
        <f>IF(P14=0,"",IF(BN14=0,"",(BN14/P14)))</f>
        <v>0.5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1</v>
      </c>
      <c r="BX14" s="127">
        <f>IF(P14=0,"",IF(BW14=0,"",(BW14/P14)))</f>
        <v>0.125</v>
      </c>
      <c r="BY14" s="128">
        <v>1</v>
      </c>
      <c r="BZ14" s="129">
        <f>IFERROR(BY14/BW14,"-")</f>
        <v>1</v>
      </c>
      <c r="CA14" s="130">
        <v>437000</v>
      </c>
      <c r="CB14" s="131">
        <f>IFERROR(CA14/BW14,"-")</f>
        <v>437000</v>
      </c>
      <c r="CC14" s="132"/>
      <c r="CD14" s="132"/>
      <c r="CE14" s="132">
        <v>1</v>
      </c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350000</v>
      </c>
      <c r="CQ14" s="141">
        <v>437000</v>
      </c>
      <c r="CR14" s="141"/>
      <c r="CS14" s="142" t="str">
        <f>IF(AND(CQ14=0,CR14=0),"",IF(AND(CQ14&lt;=100000,CR14&lt;=100000),"",IF(CQ14/CP14&gt;0.7,"男高",IF(CR14/CP14&gt;0.7,"女高",""))))</f>
        <v>男高</v>
      </c>
    </row>
    <row r="15" spans="1:98">
      <c r="A15" s="80"/>
      <c r="B15" s="203" t="s">
        <v>84</v>
      </c>
      <c r="C15" s="203"/>
      <c r="D15" s="203" t="s">
        <v>69</v>
      </c>
      <c r="E15" s="203" t="s">
        <v>70</v>
      </c>
      <c r="F15" s="203" t="s">
        <v>67</v>
      </c>
      <c r="G15" s="203"/>
      <c r="H15" s="90"/>
      <c r="I15" s="90"/>
      <c r="J15" s="188"/>
      <c r="K15" s="81">
        <v>26</v>
      </c>
      <c r="L15" s="81">
        <v>18</v>
      </c>
      <c r="M15" s="81">
        <v>15</v>
      </c>
      <c r="N15" s="91">
        <v>7</v>
      </c>
      <c r="O15" s="92">
        <v>0</v>
      </c>
      <c r="P15" s="93">
        <f>N15+O15</f>
        <v>7</v>
      </c>
      <c r="Q15" s="82">
        <f>IFERROR(P15/M15,"-")</f>
        <v>0.46666666666667</v>
      </c>
      <c r="R15" s="81">
        <v>0</v>
      </c>
      <c r="S15" s="81">
        <v>2</v>
      </c>
      <c r="T15" s="82">
        <f>IFERROR(S15/(O15+P15),"-")</f>
        <v>0.28571428571429</v>
      </c>
      <c r="U15" s="182"/>
      <c r="V15" s="84">
        <v>3</v>
      </c>
      <c r="W15" s="82">
        <f>IF(P15=0,"-",V15/P15)</f>
        <v>0.42857142857143</v>
      </c>
      <c r="X15" s="186">
        <v>53000</v>
      </c>
      <c r="Y15" s="187">
        <f>IFERROR(X15/P15,"-")</f>
        <v>7571.4285714286</v>
      </c>
      <c r="Z15" s="187">
        <f>IFERROR(X15/V15,"-")</f>
        <v>17666.666666667</v>
      </c>
      <c r="AA15" s="188"/>
      <c r="AB15" s="85"/>
      <c r="AC15" s="79"/>
      <c r="AD15" s="94">
        <v>1</v>
      </c>
      <c r="AE15" s="95">
        <f>IF(P15=0,"",IF(AD15=0,"",(AD15/P15)))</f>
        <v>0.14285714285714</v>
      </c>
      <c r="AF15" s="94"/>
      <c r="AG15" s="96">
        <f>IFERROR(AF15/AD15,"-")</f>
        <v>0</v>
      </c>
      <c r="AH15" s="97"/>
      <c r="AI15" s="98">
        <f>IFERROR(AH15/AD15,"-")</f>
        <v>0</v>
      </c>
      <c r="AJ15" s="99"/>
      <c r="AK15" s="99"/>
      <c r="AL15" s="99"/>
      <c r="AM15" s="100">
        <v>1</v>
      </c>
      <c r="AN15" s="101">
        <f>IF(P15=0,"",IF(AM15=0,"",(AM15/P15)))</f>
        <v>0.14285714285714</v>
      </c>
      <c r="AO15" s="100"/>
      <c r="AP15" s="102">
        <f>IFERROR(AP15/AM15,"-")</f>
        <v>0</v>
      </c>
      <c r="AQ15" s="103"/>
      <c r="AR15" s="104">
        <f>IFERROR(AQ15/AM15,"-")</f>
        <v>0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>
        <v>2</v>
      </c>
      <c r="BO15" s="120">
        <f>IF(P15=0,"",IF(BN15=0,"",(BN15/P15)))</f>
        <v>0.28571428571429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>
        <v>3</v>
      </c>
      <c r="BX15" s="127">
        <f>IF(P15=0,"",IF(BW15=0,"",(BW15/P15)))</f>
        <v>0.42857142857143</v>
      </c>
      <c r="BY15" s="128">
        <v>3</v>
      </c>
      <c r="BZ15" s="129">
        <f>IFERROR(BY15/BW15,"-")</f>
        <v>1</v>
      </c>
      <c r="CA15" s="130">
        <v>53000</v>
      </c>
      <c r="CB15" s="131">
        <f>IFERROR(CA15/BW15,"-")</f>
        <v>17666.666666667</v>
      </c>
      <c r="CC15" s="132"/>
      <c r="CD15" s="132">
        <v>1</v>
      </c>
      <c r="CE15" s="132">
        <v>2</v>
      </c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3</v>
      </c>
      <c r="CP15" s="141">
        <v>53000</v>
      </c>
      <c r="CQ15" s="141">
        <v>21000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>
        <f>AB16</f>
        <v>1.0066666666667</v>
      </c>
      <c r="B16" s="203" t="s">
        <v>85</v>
      </c>
      <c r="C16" s="203"/>
      <c r="D16" s="203" t="s">
        <v>69</v>
      </c>
      <c r="E16" s="203" t="s">
        <v>70</v>
      </c>
      <c r="F16" s="203" t="s">
        <v>63</v>
      </c>
      <c r="G16" s="203" t="s">
        <v>86</v>
      </c>
      <c r="H16" s="90" t="s">
        <v>82</v>
      </c>
      <c r="I16" s="204" t="s">
        <v>83</v>
      </c>
      <c r="J16" s="188">
        <v>150000</v>
      </c>
      <c r="K16" s="81">
        <v>34</v>
      </c>
      <c r="L16" s="81">
        <v>0</v>
      </c>
      <c r="M16" s="81">
        <v>134</v>
      </c>
      <c r="N16" s="91">
        <v>9</v>
      </c>
      <c r="O16" s="92">
        <v>1</v>
      </c>
      <c r="P16" s="93">
        <f>N16+O16</f>
        <v>10</v>
      </c>
      <c r="Q16" s="82">
        <f>IFERROR(P16/M16,"-")</f>
        <v>0.074626865671642</v>
      </c>
      <c r="R16" s="81">
        <v>1</v>
      </c>
      <c r="S16" s="81">
        <v>3</v>
      </c>
      <c r="T16" s="82">
        <f>IFERROR(S16/(O16+P16),"-")</f>
        <v>0.27272727272727</v>
      </c>
      <c r="U16" s="182">
        <f>IFERROR(J16/SUM(P16:P17),"-")</f>
        <v>9375</v>
      </c>
      <c r="V16" s="84">
        <v>1</v>
      </c>
      <c r="W16" s="82">
        <f>IF(P16=0,"-",V16/P16)</f>
        <v>0.1</v>
      </c>
      <c r="X16" s="186">
        <v>60000</v>
      </c>
      <c r="Y16" s="187">
        <f>IFERROR(X16/P16,"-")</f>
        <v>6000</v>
      </c>
      <c r="Z16" s="187">
        <f>IFERROR(X16/V16,"-")</f>
        <v>60000</v>
      </c>
      <c r="AA16" s="188">
        <f>SUM(X16:X17)-SUM(J16:J17)</f>
        <v>1000</v>
      </c>
      <c r="AB16" s="85">
        <f>SUM(X16:X17)/SUM(J16:J17)</f>
        <v>1.0066666666667</v>
      </c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2</v>
      </c>
      <c r="BF16" s="113">
        <f>IF(P16=0,"",IF(BE16=0,"",(BE16/P16)))</f>
        <v>0.2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4</v>
      </c>
      <c r="BO16" s="120">
        <f>IF(P16=0,"",IF(BN16=0,"",(BN16/P16)))</f>
        <v>0.4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>
        <v>3</v>
      </c>
      <c r="BX16" s="127">
        <f>IF(P16=0,"",IF(BW16=0,"",(BW16/P16)))</f>
        <v>0.3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>
        <v>1</v>
      </c>
      <c r="CG16" s="134">
        <f>IF(P16=0,"",IF(CF16=0,"",(CF16/P16)))</f>
        <v>0.1</v>
      </c>
      <c r="CH16" s="135">
        <v>1</v>
      </c>
      <c r="CI16" s="136">
        <f>IFERROR(CH16/CF16,"-")</f>
        <v>1</v>
      </c>
      <c r="CJ16" s="137">
        <v>60000</v>
      </c>
      <c r="CK16" s="138">
        <f>IFERROR(CJ16/CF16,"-")</f>
        <v>60000</v>
      </c>
      <c r="CL16" s="139"/>
      <c r="CM16" s="139"/>
      <c r="CN16" s="139">
        <v>1</v>
      </c>
      <c r="CO16" s="140">
        <v>1</v>
      </c>
      <c r="CP16" s="141">
        <v>60000</v>
      </c>
      <c r="CQ16" s="141">
        <v>60000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87</v>
      </c>
      <c r="C17" s="203"/>
      <c r="D17" s="203" t="s">
        <v>69</v>
      </c>
      <c r="E17" s="203" t="s">
        <v>70</v>
      </c>
      <c r="F17" s="203" t="s">
        <v>67</v>
      </c>
      <c r="G17" s="203"/>
      <c r="H17" s="90"/>
      <c r="I17" s="90"/>
      <c r="J17" s="188"/>
      <c r="K17" s="81">
        <v>93</v>
      </c>
      <c r="L17" s="81">
        <v>32</v>
      </c>
      <c r="M17" s="81">
        <v>16</v>
      </c>
      <c r="N17" s="91">
        <v>6</v>
      </c>
      <c r="O17" s="92">
        <v>0</v>
      </c>
      <c r="P17" s="93">
        <f>N17+O17</f>
        <v>6</v>
      </c>
      <c r="Q17" s="82">
        <f>IFERROR(P17/M17,"-")</f>
        <v>0.375</v>
      </c>
      <c r="R17" s="81">
        <v>2</v>
      </c>
      <c r="S17" s="81">
        <v>1</v>
      </c>
      <c r="T17" s="82">
        <f>IFERROR(S17/(O17+P17),"-")</f>
        <v>0.16666666666667</v>
      </c>
      <c r="U17" s="182"/>
      <c r="V17" s="84">
        <v>3</v>
      </c>
      <c r="W17" s="82">
        <f>IF(P17=0,"-",V17/P17)</f>
        <v>0.5</v>
      </c>
      <c r="X17" s="186">
        <v>91000</v>
      </c>
      <c r="Y17" s="187">
        <f>IFERROR(X17/P17,"-")</f>
        <v>15166.666666667</v>
      </c>
      <c r="Z17" s="187">
        <f>IFERROR(X17/V17,"-")</f>
        <v>30333.333333333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>
        <v>3</v>
      </c>
      <c r="BO17" s="120">
        <f>IF(P17=0,"",IF(BN17=0,"",(BN17/P17)))</f>
        <v>0.5</v>
      </c>
      <c r="BP17" s="121">
        <v>3</v>
      </c>
      <c r="BQ17" s="122">
        <f>IFERROR(BP17/BN17,"-")</f>
        <v>1</v>
      </c>
      <c r="BR17" s="123">
        <v>36000</v>
      </c>
      <c r="BS17" s="124">
        <f>IFERROR(BR17/BN17,"-")</f>
        <v>12000</v>
      </c>
      <c r="BT17" s="125">
        <v>1</v>
      </c>
      <c r="BU17" s="125">
        <v>1</v>
      </c>
      <c r="BV17" s="125">
        <v>1</v>
      </c>
      <c r="BW17" s="126">
        <v>3</v>
      </c>
      <c r="BX17" s="127">
        <f>IF(P17=0,"",IF(BW17=0,"",(BW17/P17)))</f>
        <v>0.5</v>
      </c>
      <c r="BY17" s="128">
        <v>2</v>
      </c>
      <c r="BZ17" s="129">
        <f>IFERROR(BY17/BW17,"-")</f>
        <v>0.66666666666667</v>
      </c>
      <c r="CA17" s="130">
        <v>66000</v>
      </c>
      <c r="CB17" s="131">
        <f>IFERROR(CA17/BW17,"-")</f>
        <v>22000</v>
      </c>
      <c r="CC17" s="132">
        <v>1</v>
      </c>
      <c r="CD17" s="132"/>
      <c r="CE17" s="132">
        <v>1</v>
      </c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3</v>
      </c>
      <c r="CP17" s="141">
        <v>91000</v>
      </c>
      <c r="CQ17" s="141">
        <v>65000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>
        <f>AB18</f>
        <v>1.1666666666667</v>
      </c>
      <c r="B18" s="203" t="s">
        <v>88</v>
      </c>
      <c r="C18" s="203"/>
      <c r="D18" s="203" t="s">
        <v>69</v>
      </c>
      <c r="E18" s="203" t="s">
        <v>70</v>
      </c>
      <c r="F18" s="203" t="s">
        <v>63</v>
      </c>
      <c r="G18" s="203" t="s">
        <v>89</v>
      </c>
      <c r="H18" s="90" t="s">
        <v>90</v>
      </c>
      <c r="I18" s="204" t="s">
        <v>91</v>
      </c>
      <c r="J18" s="188">
        <v>150000</v>
      </c>
      <c r="K18" s="81">
        <v>28</v>
      </c>
      <c r="L18" s="81">
        <v>0</v>
      </c>
      <c r="M18" s="81">
        <v>103</v>
      </c>
      <c r="N18" s="91">
        <v>13</v>
      </c>
      <c r="O18" s="92">
        <v>0</v>
      </c>
      <c r="P18" s="93">
        <f>N18+O18</f>
        <v>13</v>
      </c>
      <c r="Q18" s="82">
        <f>IFERROR(P18/M18,"-")</f>
        <v>0.12621359223301</v>
      </c>
      <c r="R18" s="81">
        <v>2</v>
      </c>
      <c r="S18" s="81">
        <v>5</v>
      </c>
      <c r="T18" s="82">
        <f>IFERROR(S18/(O18+P18),"-")</f>
        <v>0.38461538461538</v>
      </c>
      <c r="U18" s="182">
        <f>IFERROR(J18/SUM(P18:P19),"-")</f>
        <v>6250</v>
      </c>
      <c r="V18" s="84">
        <v>3</v>
      </c>
      <c r="W18" s="82">
        <f>IF(P18=0,"-",V18/P18)</f>
        <v>0.23076923076923</v>
      </c>
      <c r="X18" s="186">
        <v>161000</v>
      </c>
      <c r="Y18" s="187">
        <f>IFERROR(X18/P18,"-")</f>
        <v>12384.615384615</v>
      </c>
      <c r="Z18" s="187">
        <f>IFERROR(X18/V18,"-")</f>
        <v>53666.666666667</v>
      </c>
      <c r="AA18" s="188">
        <f>SUM(X18:X19)-SUM(J18:J19)</f>
        <v>25000</v>
      </c>
      <c r="AB18" s="85">
        <f>SUM(X18:X19)/SUM(J18:J19)</f>
        <v>1.1666666666667</v>
      </c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>
        <v>2</v>
      </c>
      <c r="BF18" s="113">
        <f>IF(P18=0,"",IF(BE18=0,"",(BE18/P18)))</f>
        <v>0.15384615384615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6</v>
      </c>
      <c r="BO18" s="120">
        <f>IF(P18=0,"",IF(BN18=0,"",(BN18/P18)))</f>
        <v>0.46153846153846</v>
      </c>
      <c r="BP18" s="121">
        <v>1</v>
      </c>
      <c r="BQ18" s="122">
        <f>IFERROR(BP18/BN18,"-")</f>
        <v>0.16666666666667</v>
      </c>
      <c r="BR18" s="123">
        <v>155000</v>
      </c>
      <c r="BS18" s="124">
        <f>IFERROR(BR18/BN18,"-")</f>
        <v>25833.333333333</v>
      </c>
      <c r="BT18" s="125"/>
      <c r="BU18" s="125"/>
      <c r="BV18" s="125">
        <v>1</v>
      </c>
      <c r="BW18" s="126">
        <v>4</v>
      </c>
      <c r="BX18" s="127">
        <f>IF(P18=0,"",IF(BW18=0,"",(BW18/P18)))</f>
        <v>0.30769230769231</v>
      </c>
      <c r="BY18" s="128">
        <v>1</v>
      </c>
      <c r="BZ18" s="129">
        <f>IFERROR(BY18/BW18,"-")</f>
        <v>0.25</v>
      </c>
      <c r="CA18" s="130">
        <v>3000</v>
      </c>
      <c r="CB18" s="131">
        <f>IFERROR(CA18/BW18,"-")</f>
        <v>750</v>
      </c>
      <c r="CC18" s="132">
        <v>1</v>
      </c>
      <c r="CD18" s="132"/>
      <c r="CE18" s="132"/>
      <c r="CF18" s="133">
        <v>1</v>
      </c>
      <c r="CG18" s="134">
        <f>IF(P18=0,"",IF(CF18=0,"",(CF18/P18)))</f>
        <v>0.076923076923077</v>
      </c>
      <c r="CH18" s="135">
        <v>1</v>
      </c>
      <c r="CI18" s="136">
        <f>IFERROR(CH18/CF18,"-")</f>
        <v>1</v>
      </c>
      <c r="CJ18" s="137">
        <v>3000</v>
      </c>
      <c r="CK18" s="138">
        <f>IFERROR(CJ18/CF18,"-")</f>
        <v>3000</v>
      </c>
      <c r="CL18" s="139">
        <v>1</v>
      </c>
      <c r="CM18" s="139"/>
      <c r="CN18" s="139"/>
      <c r="CO18" s="140">
        <v>3</v>
      </c>
      <c r="CP18" s="141">
        <v>161000</v>
      </c>
      <c r="CQ18" s="141">
        <v>155000</v>
      </c>
      <c r="CR18" s="141"/>
      <c r="CS18" s="142" t="str">
        <f>IF(AND(CQ18=0,CR18=0),"",IF(AND(CQ18&lt;=100000,CR18&lt;=100000),"",IF(CQ18/CP18&gt;0.7,"男高",IF(CR18/CP18&gt;0.7,"女高",""))))</f>
        <v>男高</v>
      </c>
    </row>
    <row r="19" spans="1:98">
      <c r="A19" s="80"/>
      <c r="B19" s="203" t="s">
        <v>92</v>
      </c>
      <c r="C19" s="203"/>
      <c r="D19" s="203" t="s">
        <v>69</v>
      </c>
      <c r="E19" s="203" t="s">
        <v>70</v>
      </c>
      <c r="F19" s="203" t="s">
        <v>67</v>
      </c>
      <c r="G19" s="203"/>
      <c r="H19" s="90"/>
      <c r="I19" s="90"/>
      <c r="J19" s="188"/>
      <c r="K19" s="81">
        <v>26</v>
      </c>
      <c r="L19" s="81">
        <v>18</v>
      </c>
      <c r="M19" s="81">
        <v>19</v>
      </c>
      <c r="N19" s="91">
        <v>11</v>
      </c>
      <c r="O19" s="92">
        <v>0</v>
      </c>
      <c r="P19" s="93">
        <f>N19+O19</f>
        <v>11</v>
      </c>
      <c r="Q19" s="82">
        <f>IFERROR(P19/M19,"-")</f>
        <v>0.57894736842105</v>
      </c>
      <c r="R19" s="81">
        <v>4</v>
      </c>
      <c r="S19" s="81">
        <v>1</v>
      </c>
      <c r="T19" s="82">
        <f>IFERROR(S19/(O19+P19),"-")</f>
        <v>0.090909090909091</v>
      </c>
      <c r="U19" s="182"/>
      <c r="V19" s="84">
        <v>3</v>
      </c>
      <c r="W19" s="82">
        <f>IF(P19=0,"-",V19/P19)</f>
        <v>0.27272727272727</v>
      </c>
      <c r="X19" s="186">
        <v>14000</v>
      </c>
      <c r="Y19" s="187">
        <f>IFERROR(X19/P19,"-")</f>
        <v>1272.7272727273</v>
      </c>
      <c r="Z19" s="187">
        <f>IFERROR(X19/V19,"-")</f>
        <v>4666.6666666667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>
        <v>1</v>
      </c>
      <c r="BF19" s="113">
        <f>IF(P19=0,"",IF(BE19=0,"",(BE19/P19)))</f>
        <v>0.090909090909091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3</v>
      </c>
      <c r="BO19" s="120">
        <f>IF(P19=0,"",IF(BN19=0,"",(BN19/P19)))</f>
        <v>0.27272727272727</v>
      </c>
      <c r="BP19" s="121">
        <v>1</v>
      </c>
      <c r="BQ19" s="122">
        <f>IFERROR(BP19/BN19,"-")</f>
        <v>0.33333333333333</v>
      </c>
      <c r="BR19" s="123">
        <v>8000</v>
      </c>
      <c r="BS19" s="124">
        <f>IFERROR(BR19/BN19,"-")</f>
        <v>2666.6666666667</v>
      </c>
      <c r="BT19" s="125"/>
      <c r="BU19" s="125">
        <v>1</v>
      </c>
      <c r="BV19" s="125"/>
      <c r="BW19" s="126">
        <v>1</v>
      </c>
      <c r="BX19" s="127">
        <f>IF(P19=0,"",IF(BW19=0,"",(BW19/P19)))</f>
        <v>0.090909090909091</v>
      </c>
      <c r="BY19" s="128">
        <v>1</v>
      </c>
      <c r="BZ19" s="129">
        <f>IFERROR(BY19/BW19,"-")</f>
        <v>1</v>
      </c>
      <c r="CA19" s="130">
        <v>1000</v>
      </c>
      <c r="CB19" s="131">
        <f>IFERROR(CA19/BW19,"-")</f>
        <v>1000</v>
      </c>
      <c r="CC19" s="132">
        <v>1</v>
      </c>
      <c r="CD19" s="132"/>
      <c r="CE19" s="132"/>
      <c r="CF19" s="133">
        <v>6</v>
      </c>
      <c r="CG19" s="134">
        <f>IF(P19=0,"",IF(CF19=0,"",(CF19/P19)))</f>
        <v>0.54545454545455</v>
      </c>
      <c r="CH19" s="135">
        <v>2</v>
      </c>
      <c r="CI19" s="136">
        <f>IFERROR(CH19/CF19,"-")</f>
        <v>0.33333333333333</v>
      </c>
      <c r="CJ19" s="137">
        <v>10000</v>
      </c>
      <c r="CK19" s="138">
        <f>IFERROR(CJ19/CF19,"-")</f>
        <v>1666.6666666667</v>
      </c>
      <c r="CL19" s="139">
        <v>2</v>
      </c>
      <c r="CM19" s="139"/>
      <c r="CN19" s="139"/>
      <c r="CO19" s="140">
        <v>3</v>
      </c>
      <c r="CP19" s="141">
        <v>14000</v>
      </c>
      <c r="CQ19" s="141">
        <v>8000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>
        <f>AB20</f>
        <v>0</v>
      </c>
      <c r="B20" s="203" t="s">
        <v>93</v>
      </c>
      <c r="C20" s="203"/>
      <c r="D20" s="203" t="s">
        <v>61</v>
      </c>
      <c r="E20" s="203" t="s">
        <v>62</v>
      </c>
      <c r="F20" s="203" t="s">
        <v>94</v>
      </c>
      <c r="G20" s="203" t="s">
        <v>95</v>
      </c>
      <c r="H20" s="90" t="s">
        <v>96</v>
      </c>
      <c r="I20" s="204" t="s">
        <v>97</v>
      </c>
      <c r="J20" s="188">
        <v>120000</v>
      </c>
      <c r="K20" s="81">
        <v>28</v>
      </c>
      <c r="L20" s="81">
        <v>0</v>
      </c>
      <c r="M20" s="81">
        <v>131</v>
      </c>
      <c r="N20" s="91">
        <v>9</v>
      </c>
      <c r="O20" s="92">
        <v>0</v>
      </c>
      <c r="P20" s="93">
        <f>N20+O20</f>
        <v>9</v>
      </c>
      <c r="Q20" s="82">
        <f>IFERROR(P20/M20,"-")</f>
        <v>0.068702290076336</v>
      </c>
      <c r="R20" s="81">
        <v>0</v>
      </c>
      <c r="S20" s="81">
        <v>1</v>
      </c>
      <c r="T20" s="82">
        <f>IFERROR(S20/(O20+P20),"-")</f>
        <v>0.11111111111111</v>
      </c>
      <c r="U20" s="182">
        <f>IFERROR(J20/SUM(P20:P21),"-")</f>
        <v>10909.090909091</v>
      </c>
      <c r="V20" s="84">
        <v>0</v>
      </c>
      <c r="W20" s="82">
        <f>IF(P20=0,"-",V20/P20)</f>
        <v>0</v>
      </c>
      <c r="X20" s="186">
        <v>0</v>
      </c>
      <c r="Y20" s="187">
        <f>IFERROR(X20/P20,"-")</f>
        <v>0</v>
      </c>
      <c r="Z20" s="187" t="str">
        <f>IFERROR(X20/V20,"-")</f>
        <v>-</v>
      </c>
      <c r="AA20" s="188">
        <f>SUM(X20:X21)-SUM(J20:J21)</f>
        <v>-120000</v>
      </c>
      <c r="AB20" s="85">
        <f>SUM(X20:X21)/SUM(J20:J21)</f>
        <v>0</v>
      </c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>
        <v>2</v>
      </c>
      <c r="AN20" s="101">
        <f>IF(P20=0,"",IF(AM20=0,"",(AM20/P20)))</f>
        <v>0.22222222222222</v>
      </c>
      <c r="AO20" s="100"/>
      <c r="AP20" s="102">
        <f>IFERROR(AP20/AM20,"-")</f>
        <v>0</v>
      </c>
      <c r="AQ20" s="103"/>
      <c r="AR20" s="104">
        <f>IFERROR(AQ20/AM20,"-")</f>
        <v>0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1</v>
      </c>
      <c r="BF20" s="113">
        <f>IF(P20=0,"",IF(BE20=0,"",(BE20/P20)))</f>
        <v>0.11111111111111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3</v>
      </c>
      <c r="BO20" s="120">
        <f>IF(P20=0,"",IF(BN20=0,"",(BN20/P20)))</f>
        <v>0.33333333333333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>
        <v>1</v>
      </c>
      <c r="BX20" s="127">
        <f>IF(P20=0,"",IF(BW20=0,"",(BW20/P20)))</f>
        <v>0.11111111111111</v>
      </c>
      <c r="BY20" s="128"/>
      <c r="BZ20" s="129">
        <f>IFERROR(BY20/BW20,"-")</f>
        <v>0</v>
      </c>
      <c r="CA20" s="130"/>
      <c r="CB20" s="131">
        <f>IFERROR(CA20/BW20,"-")</f>
        <v>0</v>
      </c>
      <c r="CC20" s="132"/>
      <c r="CD20" s="132"/>
      <c r="CE20" s="132"/>
      <c r="CF20" s="133">
        <v>2</v>
      </c>
      <c r="CG20" s="134">
        <f>IF(P20=0,"",IF(CF20=0,"",(CF20/P20)))</f>
        <v>0.22222222222222</v>
      </c>
      <c r="CH20" s="135"/>
      <c r="CI20" s="136">
        <f>IFERROR(CH20/CF20,"-")</f>
        <v>0</v>
      </c>
      <c r="CJ20" s="137"/>
      <c r="CK20" s="138">
        <f>IFERROR(CJ20/CF20,"-")</f>
        <v>0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98</v>
      </c>
      <c r="C21" s="203"/>
      <c r="D21" s="203" t="s">
        <v>61</v>
      </c>
      <c r="E21" s="203" t="s">
        <v>62</v>
      </c>
      <c r="F21" s="203" t="s">
        <v>67</v>
      </c>
      <c r="G21" s="203"/>
      <c r="H21" s="90"/>
      <c r="I21" s="90"/>
      <c r="J21" s="188"/>
      <c r="K21" s="81">
        <v>43</v>
      </c>
      <c r="L21" s="81">
        <v>22</v>
      </c>
      <c r="M21" s="81">
        <v>7</v>
      </c>
      <c r="N21" s="91">
        <v>2</v>
      </c>
      <c r="O21" s="92">
        <v>0</v>
      </c>
      <c r="P21" s="93">
        <f>N21+O21</f>
        <v>2</v>
      </c>
      <c r="Q21" s="82">
        <f>IFERROR(P21/M21,"-")</f>
        <v>0.28571428571429</v>
      </c>
      <c r="R21" s="81">
        <v>0</v>
      </c>
      <c r="S21" s="81">
        <v>0</v>
      </c>
      <c r="T21" s="82">
        <f>IFERROR(S21/(O21+P21),"-")</f>
        <v>0</v>
      </c>
      <c r="U21" s="182"/>
      <c r="V21" s="84">
        <v>0</v>
      </c>
      <c r="W21" s="82">
        <f>IF(P21=0,"-",V21/P21)</f>
        <v>0</v>
      </c>
      <c r="X21" s="186">
        <v>0</v>
      </c>
      <c r="Y21" s="187">
        <f>IFERROR(X21/P21,"-")</f>
        <v>0</v>
      </c>
      <c r="Z21" s="187" t="str">
        <f>IFERROR(X21/V21,"-")</f>
        <v>-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>
        <v>1</v>
      </c>
      <c r="BF21" s="113">
        <f>IF(P21=0,"",IF(BE21=0,"",(BE21/P21)))</f>
        <v>0.5</v>
      </c>
      <c r="BG21" s="112"/>
      <c r="BH21" s="114">
        <f>IFERROR(BG21/BE21,"-")</f>
        <v>0</v>
      </c>
      <c r="BI21" s="115"/>
      <c r="BJ21" s="116">
        <f>IFERROR(BI21/BE21,"-")</f>
        <v>0</v>
      </c>
      <c r="BK21" s="117"/>
      <c r="BL21" s="117"/>
      <c r="BM21" s="117"/>
      <c r="BN21" s="119"/>
      <c r="BO21" s="120">
        <f>IF(P21=0,"",IF(BN21=0,"",(BN21/P21)))</f>
        <v>0</v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/>
      <c r="BX21" s="127">
        <f>IF(P21=0,"",IF(BW21=0,"",(BW21/P21)))</f>
        <v>0</v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>
        <v>1</v>
      </c>
      <c r="CG21" s="134">
        <f>IF(P21=0,"",IF(CF21=0,"",(CF21/P21)))</f>
        <v>0.5</v>
      </c>
      <c r="CH21" s="135"/>
      <c r="CI21" s="136">
        <f>IFERROR(CH21/CF21,"-")</f>
        <v>0</v>
      </c>
      <c r="CJ21" s="137"/>
      <c r="CK21" s="138">
        <f>IFERROR(CJ21/CF21,"-")</f>
        <v>0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30"/>
      <c r="B22" s="87"/>
      <c r="C22" s="88"/>
      <c r="D22" s="88"/>
      <c r="E22" s="88"/>
      <c r="F22" s="89"/>
      <c r="G22" s="90"/>
      <c r="H22" s="90"/>
      <c r="I22" s="90"/>
      <c r="J22" s="192"/>
      <c r="K22" s="34"/>
      <c r="L22" s="34"/>
      <c r="M22" s="31"/>
      <c r="N22" s="23"/>
      <c r="O22" s="23"/>
      <c r="P22" s="23"/>
      <c r="Q22" s="33"/>
      <c r="R22" s="32"/>
      <c r="S22" s="23"/>
      <c r="T22" s="32"/>
      <c r="U22" s="183"/>
      <c r="V22" s="25"/>
      <c r="W22" s="25"/>
      <c r="X22" s="189"/>
      <c r="Y22" s="189"/>
      <c r="Z22" s="189"/>
      <c r="AA22" s="189"/>
      <c r="AB22" s="33"/>
      <c r="AC22" s="59"/>
      <c r="AD22" s="63"/>
      <c r="AE22" s="64"/>
      <c r="AF22" s="63"/>
      <c r="AG22" s="67"/>
      <c r="AH22" s="68"/>
      <c r="AI22" s="69"/>
      <c r="AJ22" s="70"/>
      <c r="AK22" s="70"/>
      <c r="AL22" s="70"/>
      <c r="AM22" s="63"/>
      <c r="AN22" s="64"/>
      <c r="AO22" s="63"/>
      <c r="AP22" s="67"/>
      <c r="AQ22" s="68"/>
      <c r="AR22" s="69"/>
      <c r="AS22" s="70"/>
      <c r="AT22" s="70"/>
      <c r="AU22" s="70"/>
      <c r="AV22" s="63"/>
      <c r="AW22" s="64"/>
      <c r="AX22" s="63"/>
      <c r="AY22" s="67"/>
      <c r="AZ22" s="68"/>
      <c r="BA22" s="69"/>
      <c r="BB22" s="70"/>
      <c r="BC22" s="70"/>
      <c r="BD22" s="70"/>
      <c r="BE22" s="63"/>
      <c r="BF22" s="64"/>
      <c r="BG22" s="63"/>
      <c r="BH22" s="67"/>
      <c r="BI22" s="68"/>
      <c r="BJ22" s="69"/>
      <c r="BK22" s="70"/>
      <c r="BL22" s="70"/>
      <c r="BM22" s="70"/>
      <c r="BN22" s="65"/>
      <c r="BO22" s="66"/>
      <c r="BP22" s="63"/>
      <c r="BQ22" s="67"/>
      <c r="BR22" s="68"/>
      <c r="BS22" s="69"/>
      <c r="BT22" s="70"/>
      <c r="BU22" s="70"/>
      <c r="BV22" s="70"/>
      <c r="BW22" s="65"/>
      <c r="BX22" s="66"/>
      <c r="BY22" s="63"/>
      <c r="BZ22" s="67"/>
      <c r="CA22" s="68"/>
      <c r="CB22" s="69"/>
      <c r="CC22" s="70"/>
      <c r="CD22" s="70"/>
      <c r="CE22" s="70"/>
      <c r="CF22" s="65"/>
      <c r="CG22" s="66"/>
      <c r="CH22" s="63"/>
      <c r="CI22" s="67"/>
      <c r="CJ22" s="68"/>
      <c r="CK22" s="69"/>
      <c r="CL22" s="70"/>
      <c r="CM22" s="70"/>
      <c r="CN22" s="70"/>
      <c r="CO22" s="71"/>
      <c r="CP22" s="68"/>
      <c r="CQ22" s="68"/>
      <c r="CR22" s="68"/>
      <c r="CS22" s="72"/>
    </row>
    <row r="23" spans="1:98">
      <c r="A23" s="30"/>
      <c r="B23" s="37"/>
      <c r="C23" s="21"/>
      <c r="D23" s="21"/>
      <c r="E23" s="21"/>
      <c r="F23" s="22"/>
      <c r="G23" s="36"/>
      <c r="H23" s="36"/>
      <c r="I23" s="75"/>
      <c r="J23" s="193"/>
      <c r="K23" s="34"/>
      <c r="L23" s="34"/>
      <c r="M23" s="31"/>
      <c r="N23" s="23"/>
      <c r="O23" s="23"/>
      <c r="P23" s="23"/>
      <c r="Q23" s="33"/>
      <c r="R23" s="32"/>
      <c r="S23" s="23"/>
      <c r="T23" s="32"/>
      <c r="U23" s="183"/>
      <c r="V23" s="25"/>
      <c r="W23" s="25"/>
      <c r="X23" s="189"/>
      <c r="Y23" s="189"/>
      <c r="Z23" s="189"/>
      <c r="AA23" s="189"/>
      <c r="AB23" s="33"/>
      <c r="AC23" s="61"/>
      <c r="AD23" s="63"/>
      <c r="AE23" s="64"/>
      <c r="AF23" s="63"/>
      <c r="AG23" s="67"/>
      <c r="AH23" s="68"/>
      <c r="AI23" s="69"/>
      <c r="AJ23" s="70"/>
      <c r="AK23" s="70"/>
      <c r="AL23" s="70"/>
      <c r="AM23" s="63"/>
      <c r="AN23" s="64"/>
      <c r="AO23" s="63"/>
      <c r="AP23" s="67"/>
      <c r="AQ23" s="68"/>
      <c r="AR23" s="69"/>
      <c r="AS23" s="70"/>
      <c r="AT23" s="70"/>
      <c r="AU23" s="70"/>
      <c r="AV23" s="63"/>
      <c r="AW23" s="64"/>
      <c r="AX23" s="63"/>
      <c r="AY23" s="67"/>
      <c r="AZ23" s="68"/>
      <c r="BA23" s="69"/>
      <c r="BB23" s="70"/>
      <c r="BC23" s="70"/>
      <c r="BD23" s="70"/>
      <c r="BE23" s="63"/>
      <c r="BF23" s="64"/>
      <c r="BG23" s="63"/>
      <c r="BH23" s="67"/>
      <c r="BI23" s="68"/>
      <c r="BJ23" s="69"/>
      <c r="BK23" s="70"/>
      <c r="BL23" s="70"/>
      <c r="BM23" s="70"/>
      <c r="BN23" s="65"/>
      <c r="BO23" s="66"/>
      <c r="BP23" s="63"/>
      <c r="BQ23" s="67"/>
      <c r="BR23" s="68"/>
      <c r="BS23" s="69"/>
      <c r="BT23" s="70"/>
      <c r="BU23" s="70"/>
      <c r="BV23" s="70"/>
      <c r="BW23" s="65"/>
      <c r="BX23" s="66"/>
      <c r="BY23" s="63"/>
      <c r="BZ23" s="67"/>
      <c r="CA23" s="68"/>
      <c r="CB23" s="69"/>
      <c r="CC23" s="70"/>
      <c r="CD23" s="70"/>
      <c r="CE23" s="70"/>
      <c r="CF23" s="65"/>
      <c r="CG23" s="66"/>
      <c r="CH23" s="63"/>
      <c r="CI23" s="67"/>
      <c r="CJ23" s="68"/>
      <c r="CK23" s="69"/>
      <c r="CL23" s="70"/>
      <c r="CM23" s="70"/>
      <c r="CN23" s="70"/>
      <c r="CO23" s="71"/>
      <c r="CP23" s="68"/>
      <c r="CQ23" s="68"/>
      <c r="CR23" s="68"/>
      <c r="CS23" s="72"/>
    </row>
    <row r="24" spans="1:98">
      <c r="A24" s="19">
        <f>AB24</f>
        <v>1.269512195122</v>
      </c>
      <c r="B24" s="39"/>
      <c r="C24" s="39"/>
      <c r="D24" s="39"/>
      <c r="E24" s="39"/>
      <c r="F24" s="39"/>
      <c r="G24" s="40" t="s">
        <v>99</v>
      </c>
      <c r="H24" s="40"/>
      <c r="I24" s="40"/>
      <c r="J24" s="190">
        <f>SUM(J6:J23)</f>
        <v>820000</v>
      </c>
      <c r="K24" s="41">
        <f>SUM(K6:K23)</f>
        <v>417</v>
      </c>
      <c r="L24" s="41">
        <f>SUM(L6:L23)</f>
        <v>152</v>
      </c>
      <c r="M24" s="41">
        <f>SUM(M6:M23)</f>
        <v>682</v>
      </c>
      <c r="N24" s="41">
        <f>SUM(N6:N23)</f>
        <v>86</v>
      </c>
      <c r="O24" s="41">
        <f>SUM(O6:O23)</f>
        <v>1</v>
      </c>
      <c r="P24" s="41">
        <f>SUM(P6:P23)</f>
        <v>87</v>
      </c>
      <c r="Q24" s="42">
        <f>IFERROR(P24/M24,"-")</f>
        <v>0.12756598240469</v>
      </c>
      <c r="R24" s="78">
        <f>SUM(R6:R23)</f>
        <v>12</v>
      </c>
      <c r="S24" s="78">
        <f>SUM(S6:S23)</f>
        <v>25</v>
      </c>
      <c r="T24" s="42">
        <f>IFERROR(R24/P24,"-")</f>
        <v>0.13793103448276</v>
      </c>
      <c r="U24" s="184">
        <f>IFERROR(J24/P24,"-")</f>
        <v>9425.2873563218</v>
      </c>
      <c r="V24" s="44">
        <f>SUM(V6:V23)</f>
        <v>17</v>
      </c>
      <c r="W24" s="42">
        <f>IFERROR(V24/P24,"-")</f>
        <v>0.19540229885057</v>
      </c>
      <c r="X24" s="190">
        <f>SUM(X6:X23)</f>
        <v>1041000</v>
      </c>
      <c r="Y24" s="190">
        <f>IFERROR(X24/P24,"-")</f>
        <v>11965.517241379</v>
      </c>
      <c r="Z24" s="190">
        <f>IFERROR(X24/V24,"-")</f>
        <v>61235.294117647</v>
      </c>
      <c r="AA24" s="190">
        <f>X24-J24</f>
        <v>221000</v>
      </c>
      <c r="AB24" s="47">
        <f>X24/J24</f>
        <v>1.269512195122</v>
      </c>
      <c r="AC24" s="60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  <c r="CL24" s="62"/>
      <c r="CM24" s="62"/>
      <c r="CN24" s="62"/>
      <c r="CO24" s="62"/>
      <c r="CP24" s="62"/>
      <c r="CQ24" s="62"/>
      <c r="CR24" s="62"/>
      <c r="CS24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3"/>
    <mergeCell ref="J6:J13"/>
    <mergeCell ref="U6:U13"/>
    <mergeCell ref="AA6:AA13"/>
    <mergeCell ref="AB6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