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<sst xmlns="http://schemas.openxmlformats.org/spreadsheetml/2006/main" uniqueCount="104">
  <si>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</si>
  <si>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</si>
  <si>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</si>
  <si>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</si>
  <si>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</si>
  <si>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</si>
  <si>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</si>
  <si>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</si>
  <si>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</si>
  <si>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</si>
  <si>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</si>
  <si>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</si>
  <si>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</si>
  <si>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</si>
  <si>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</si>
  <si>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</si>
  <si>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</si>
  <si>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</si>
  <si>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</si>
  <si>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</si>
  <si>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</si>
  <si>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</si>
  <si>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</si>
  <si>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</si>
  <si>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</si>
  <si>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</si>
  <si>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</si>
  <si>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</si>
  <si>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</si>
  <si>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</si>
  <si>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</si>
  <si>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</si>
  <si>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</si>
  <si>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</si>
  <si>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</si>
  <si>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</si>
  <si>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</si>
  <si>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</si>
  <si>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</si>
  <si>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</si>
  <si>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</si>
  <si>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</si>
  <si>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</si>
  <si>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</si>
  <si>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</si>
  <si>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</si>
  <si>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</si>
  <si>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</si>
  <si>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</si>
  <si>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</si>
  <si>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</si>
  <si>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</si>
  <si>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</si>
  <si>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</si>
  <si>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</si>
  <si>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</si>
  <si>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</si>
  <si>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</si>
  <si>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</si>
  <si>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</si>
  <si>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np3199</t>
  </si>
  <si>
    <t>①再婚&amp;理解者版（赤い服女性）</t>
  </si>
  <si>
    <t>①再婚&amp;理解者</t>
  </si>
  <si>
    <t>lp03_a</t>
  </si>
  <si>
    <t>スポニチ関東</t>
  </si>
  <si>
    <t>半2段つかみ20段保証</t>
  </si>
  <si>
    <t>20段保証</t>
  </si>
  <si>
    <t>np3200</t>
  </si>
  <si>
    <t>空電</t>
  </si>
  <si>
    <t>np3201</t>
  </si>
  <si>
    <t>②求人版（緒方泰子）</t>
  </si>
  <si>
    <t>②上目遣いの熟女に酔いしれる</t>
  </si>
  <si>
    <t>np3202</t>
  </si>
  <si>
    <t>np3203</t>
  </si>
  <si>
    <t>③看板案内版（赤い服女性）</t>
  </si>
  <si>
    <t>③美しい熟女との出会いまでここから約3分</t>
  </si>
  <si>
    <t>np3204</t>
  </si>
  <si>
    <t>np3205</t>
  </si>
  <si>
    <t>④右女3（緒方泰子）</t>
  </si>
  <si>
    <t>④219「今日会社休みました。誰か私と会ってくれませんか？」</t>
  </si>
  <si>
    <t>np3206</t>
  </si>
  <si>
    <t>np3207</t>
  </si>
  <si>
    <t>右女9（赤い服女性）</t>
  </si>
  <si>
    <t>え美熟女が</t>
  </si>
  <si>
    <t>スポニチ西部</t>
  </si>
  <si>
    <t>全5段つかみ55段保証</t>
  </si>
  <si>
    <t>55段保証</t>
  </si>
  <si>
    <t>np3208</t>
  </si>
  <si>
    <t>np3209</t>
  </si>
  <si>
    <t>Secondストーリー2（緒方泰子）</t>
  </si>
  <si>
    <t>久々に興奮しました</t>
  </si>
  <si>
    <t>半5段つかみ55段保証</t>
  </si>
  <si>
    <t>np3210</t>
  </si>
  <si>
    <t>np3211</t>
  </si>
  <si>
    <t>DVDパッケージ＿ストーリー版（赤い服女性）</t>
  </si>
  <si>
    <t>上目遣いの熟女に酔いしれる</t>
  </si>
  <si>
    <t>全3段つかみ55段保証</t>
  </si>
  <si>
    <t>np3212</t>
  </si>
  <si>
    <t>np3213</t>
  </si>
  <si>
    <t>九スポ</t>
  </si>
  <si>
    <t>記事枠</t>
  </si>
  <si>
    <t>10月02日(日)</t>
  </si>
  <si>
    <t>np3214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</si>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</sst>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950000</v>
      </c>
      <c r="E6" s="81">
        <v>495</v>
      </c>
      <c r="F6" s="81">
        <v>155</v>
      </c>
      <c r="G6" s="81">
        <v>662</v>
      </c>
      <c r="H6" s="91">
        <v>72</v>
      </c>
      <c r="I6" s="92">
        <v>0</v>
      </c>
      <c r="J6" s="145">
        <f>H6+I6</f>
        <v>72</v>
      </c>
      <c r="K6" s="82">
        <f>IFERROR(J6/G6,"-")</f>
        <v>0.10876132930514</v>
      </c>
      <c r="L6" s="81">
        <v>9</v>
      </c>
      <c r="M6" s="81">
        <v>30</v>
      </c>
      <c r="N6" s="82">
        <f>IFERROR(L6/J6,"-")</f>
        <v>0.125</v>
      </c>
      <c r="O6" s="83">
        <f>IFERROR(D6/J6,"-")</f>
        <v>13194.444444444</v>
      </c>
      <c r="P6" s="84">
        <v>14</v>
      </c>
      <c r="Q6" s="82">
        <f>IFERROR(P6/J6,"-")</f>
        <v>0.19444444444444</v>
      </c>
      <c r="R6" s="200">
        <v>1333000</v>
      </c>
      <c r="S6" s="201">
        <f>IFERROR(R6/J6,"-")</f>
        <v>18513.888888889</v>
      </c>
      <c r="T6" s="201">
        <f>IFERROR(R6/P6,"-")</f>
        <v>95214.285714286</v>
      </c>
      <c r="U6" s="195">
        <f>IFERROR(R6-D6,"-")</f>
        <v>383000</v>
      </c>
      <c r="V6" s="85">
        <f>R6/D6</f>
        <v>1.4031578947368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950000</v>
      </c>
      <c r="E9" s="41">
        <f>SUM(E6:E7)</f>
        <v>495</v>
      </c>
      <c r="F9" s="41">
        <f>SUM(F6:F7)</f>
        <v>155</v>
      </c>
      <c r="G9" s="41">
        <f>SUM(G6:G7)</f>
        <v>662</v>
      </c>
      <c r="H9" s="41">
        <f>SUM(H6:H7)</f>
        <v>72</v>
      </c>
      <c r="I9" s="41">
        <f>SUM(I6:I7)</f>
        <v>0</v>
      </c>
      <c r="J9" s="41">
        <f>SUM(J6:J7)</f>
        <v>72</v>
      </c>
      <c r="K9" s="42">
        <f>IFERROR(J9/G9,"-")</f>
        <v>0.10876132930514</v>
      </c>
      <c r="L9" s="78">
        <f>SUM(L6:L7)</f>
        <v>9</v>
      </c>
      <c r="M9" s="78">
        <f>SUM(M6:M7)</f>
        <v>30</v>
      </c>
      <c r="N9" s="42">
        <f>IFERROR(L9/J9,"-")</f>
        <v>0.125</v>
      </c>
      <c r="O9" s="43">
        <f>IFERROR(D9/J9,"-")</f>
        <v>13194.444444444</v>
      </c>
      <c r="P9" s="44">
        <f>SUM(P6:P7)</f>
        <v>14</v>
      </c>
      <c r="Q9" s="42">
        <f>IFERROR(P9/J9,"-")</f>
        <v>0.19444444444444</v>
      </c>
      <c r="R9" s="45">
        <f>SUM(R6:R7)</f>
        <v>1333000</v>
      </c>
      <c r="S9" s="45">
        <f>IFERROR(R9/J9,"-")</f>
        <v>18513.888888889</v>
      </c>
      <c r="T9" s="45">
        <f>IFERROR(R9/P9,"-")</f>
        <v>95214.285714286</v>
      </c>
      <c r="U9" s="46">
        <f>SUM(U6:U7)</f>
        <v>383000</v>
      </c>
      <c r="V9" s="47">
        <f>IFERROR(R9/D9,"-")</f>
        <v>1.4031578947368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0.0925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400000</v>
      </c>
      <c r="K6" s="81">
        <v>18</v>
      </c>
      <c r="L6" s="81">
        <v>0</v>
      </c>
      <c r="M6" s="81">
        <v>84</v>
      </c>
      <c r="N6" s="91">
        <v>4</v>
      </c>
      <c r="O6" s="92">
        <v>0</v>
      </c>
      <c r="P6" s="93">
        <f>N6+O6</f>
        <v>4</v>
      </c>
      <c r="Q6" s="82">
        <f>IFERROR(P6/M6,"-")</f>
        <v>0.047619047619048</v>
      </c>
      <c r="R6" s="81">
        <v>0</v>
      </c>
      <c r="S6" s="81">
        <v>2</v>
      </c>
      <c r="T6" s="82">
        <f>IFERROR(S6/(O6+P6),"-")</f>
        <v>0.5</v>
      </c>
      <c r="U6" s="182">
        <f>IFERROR(J6/SUM(P6:P13),"-")</f>
        <v>11428.571428571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-363000</v>
      </c>
      <c r="AB6" s="85">
        <f>SUM(X6:X13)/SUM(J6:J13)</f>
        <v>0.0925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34</v>
      </c>
      <c r="L7" s="81">
        <v>18</v>
      </c>
      <c r="M7" s="81">
        <v>3</v>
      </c>
      <c r="N7" s="91">
        <v>3</v>
      </c>
      <c r="O7" s="92">
        <v>0</v>
      </c>
      <c r="P7" s="93">
        <f>N7+O7</f>
        <v>3</v>
      </c>
      <c r="Q7" s="82">
        <f>IFERROR(P7/M7,"-")</f>
        <v>1</v>
      </c>
      <c r="R7" s="81">
        <v>1</v>
      </c>
      <c r="S7" s="81">
        <v>1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/>
      <c r="J8" s="188"/>
      <c r="K8" s="81">
        <v>14</v>
      </c>
      <c r="L8" s="81">
        <v>0</v>
      </c>
      <c r="M8" s="81">
        <v>71</v>
      </c>
      <c r="N8" s="91">
        <v>4</v>
      </c>
      <c r="O8" s="92">
        <v>0</v>
      </c>
      <c r="P8" s="93">
        <f>N8+O8</f>
        <v>4</v>
      </c>
      <c r="Q8" s="82">
        <f>IFERROR(P8/M8,"-")</f>
        <v>0.056338028169014</v>
      </c>
      <c r="R8" s="81">
        <v>0</v>
      </c>
      <c r="S8" s="81">
        <v>3</v>
      </c>
      <c r="T8" s="82">
        <f>IFERROR(S8/(O8+P8),"-")</f>
        <v>0.75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24</v>
      </c>
      <c r="L9" s="81">
        <v>20</v>
      </c>
      <c r="M9" s="81">
        <v>6</v>
      </c>
      <c r="N9" s="91">
        <v>5</v>
      </c>
      <c r="O9" s="92">
        <v>0</v>
      </c>
      <c r="P9" s="93">
        <f>N9+O9</f>
        <v>5</v>
      </c>
      <c r="Q9" s="82">
        <f>IFERROR(P9/M9,"-")</f>
        <v>0.83333333333333</v>
      </c>
      <c r="R9" s="81">
        <v>0</v>
      </c>
      <c r="S9" s="81">
        <v>1</v>
      </c>
      <c r="T9" s="82">
        <f>IFERROR(S9/(O9+P9),"-")</f>
        <v>0.2</v>
      </c>
      <c r="U9" s="182"/>
      <c r="V9" s="84">
        <v>1</v>
      </c>
      <c r="W9" s="82">
        <f>IF(P9=0,"-",V9/P9)</f>
        <v>0.2</v>
      </c>
      <c r="X9" s="186">
        <v>1000</v>
      </c>
      <c r="Y9" s="187">
        <f>IFERROR(X9/P9,"-")</f>
        <v>200</v>
      </c>
      <c r="Z9" s="187">
        <f>IFERROR(X9/V9,"-")</f>
        <v>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0.2</v>
      </c>
      <c r="CH9" s="135">
        <v>1</v>
      </c>
      <c r="CI9" s="136">
        <f>IFERROR(CH9/CF9,"-")</f>
        <v>1</v>
      </c>
      <c r="CJ9" s="137">
        <v>1000</v>
      </c>
      <c r="CK9" s="138">
        <f>IFERROR(CJ9/CF9,"-")</f>
        <v>1000</v>
      </c>
      <c r="CL9" s="139">
        <v>1</v>
      </c>
      <c r="CM9" s="139"/>
      <c r="CN9" s="139"/>
      <c r="CO9" s="140">
        <v>1</v>
      </c>
      <c r="CP9" s="141">
        <v>1000</v>
      </c>
      <c r="CQ9" s="141">
        <v>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63</v>
      </c>
      <c r="G10" s="203"/>
      <c r="H10" s="90" t="s">
        <v>65</v>
      </c>
      <c r="I10" s="90"/>
      <c r="J10" s="188"/>
      <c r="K10" s="81">
        <v>20</v>
      </c>
      <c r="L10" s="81">
        <v>0</v>
      </c>
      <c r="M10" s="81">
        <v>92</v>
      </c>
      <c r="N10" s="91">
        <v>6</v>
      </c>
      <c r="O10" s="92">
        <v>0</v>
      </c>
      <c r="P10" s="93">
        <f>N10+O10</f>
        <v>6</v>
      </c>
      <c r="Q10" s="82">
        <f>IFERROR(P10/M10,"-")</f>
        <v>0.065217391304348</v>
      </c>
      <c r="R10" s="81">
        <v>1</v>
      </c>
      <c r="S10" s="81">
        <v>2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74</v>
      </c>
      <c r="E11" s="203" t="s">
        <v>75</v>
      </c>
      <c r="F11" s="203" t="s">
        <v>68</v>
      </c>
      <c r="G11" s="203"/>
      <c r="H11" s="90"/>
      <c r="I11" s="90"/>
      <c r="J11" s="188"/>
      <c r="K11" s="81">
        <v>39</v>
      </c>
      <c r="L11" s="81">
        <v>27</v>
      </c>
      <c r="M11" s="81">
        <v>12</v>
      </c>
      <c r="N11" s="91">
        <v>6</v>
      </c>
      <c r="O11" s="92">
        <v>0</v>
      </c>
      <c r="P11" s="93">
        <f>N11+O11</f>
        <v>6</v>
      </c>
      <c r="Q11" s="82">
        <f>IFERROR(P11/M11,"-")</f>
        <v>0.5</v>
      </c>
      <c r="R11" s="81">
        <v>1</v>
      </c>
      <c r="S11" s="81">
        <v>2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0.33333333333333</v>
      </c>
      <c r="X11" s="186">
        <v>23000</v>
      </c>
      <c r="Y11" s="187">
        <f>IFERROR(X11/P11,"-")</f>
        <v>3833.3333333333</v>
      </c>
      <c r="Z11" s="187">
        <f>IFERROR(X11/V11,"-")</f>
        <v>11500</v>
      </c>
      <c r="AA11" s="188"/>
      <c r="AB11" s="85"/>
      <c r="AC11" s="79"/>
      <c r="AD11" s="94">
        <v>1</v>
      </c>
      <c r="AE11" s="95">
        <f>IF(P11=0,"",IF(AD11=0,"",(AD11/P11)))</f>
        <v>0.16666666666667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0.16666666666667</v>
      </c>
      <c r="BP11" s="121">
        <v>1</v>
      </c>
      <c r="BQ11" s="122">
        <f>IFERROR(BP11/BN11,"-")</f>
        <v>1</v>
      </c>
      <c r="BR11" s="123">
        <v>18000</v>
      </c>
      <c r="BS11" s="124">
        <f>IFERROR(BR11/BN11,"-")</f>
        <v>18000</v>
      </c>
      <c r="BT11" s="125"/>
      <c r="BU11" s="125"/>
      <c r="BV11" s="125">
        <v>1</v>
      </c>
      <c r="BW11" s="126">
        <v>4</v>
      </c>
      <c r="BX11" s="127">
        <f>IF(P11=0,"",IF(BW11=0,"",(BW11/P11)))</f>
        <v>0.66666666666667</v>
      </c>
      <c r="BY11" s="128">
        <v>1</v>
      </c>
      <c r="BZ11" s="129">
        <f>IFERROR(BY11/BW11,"-")</f>
        <v>0.25</v>
      </c>
      <c r="CA11" s="130">
        <v>5000</v>
      </c>
      <c r="CB11" s="131">
        <f>IFERROR(CA11/BW11,"-")</f>
        <v>1250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23000</v>
      </c>
      <c r="CQ11" s="141">
        <v>18000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78</v>
      </c>
      <c r="E12" s="203" t="s">
        <v>79</v>
      </c>
      <c r="F12" s="203" t="s">
        <v>63</v>
      </c>
      <c r="G12" s="203"/>
      <c r="H12" s="90" t="s">
        <v>65</v>
      </c>
      <c r="I12" s="90"/>
      <c r="J12" s="188"/>
      <c r="K12" s="81">
        <v>14</v>
      </c>
      <c r="L12" s="81">
        <v>0</v>
      </c>
      <c r="M12" s="81">
        <v>81</v>
      </c>
      <c r="N12" s="91">
        <v>4</v>
      </c>
      <c r="O12" s="92">
        <v>0</v>
      </c>
      <c r="P12" s="93">
        <f>N12+O12</f>
        <v>4</v>
      </c>
      <c r="Q12" s="82">
        <f>IFERROR(P12/M12,"-")</f>
        <v>0.049382716049383</v>
      </c>
      <c r="R12" s="81">
        <v>0</v>
      </c>
      <c r="S12" s="81">
        <v>2</v>
      </c>
      <c r="T12" s="82">
        <f>IFERROR(S12/(O12+P12),"-")</f>
        <v>0.5</v>
      </c>
      <c r="U12" s="182"/>
      <c r="V12" s="84">
        <v>2</v>
      </c>
      <c r="W12" s="82">
        <f>IF(P12=0,"-",V12/P12)</f>
        <v>0.5</v>
      </c>
      <c r="X12" s="186">
        <v>8000</v>
      </c>
      <c r="Y12" s="187">
        <f>IFERROR(X12/P12,"-")</f>
        <v>2000</v>
      </c>
      <c r="Z12" s="187">
        <f>IFERROR(X12/V12,"-")</f>
        <v>4000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>
        <v>1</v>
      </c>
      <c r="BH12" s="114">
        <f>IFERROR(BG12/BE12,"-")</f>
        <v>1</v>
      </c>
      <c r="BI12" s="115">
        <v>5000</v>
      </c>
      <c r="BJ12" s="116">
        <f>IFERROR(BI12/BE12,"-")</f>
        <v>5000</v>
      </c>
      <c r="BK12" s="117">
        <v>1</v>
      </c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0.25</v>
      </c>
      <c r="BY12" s="128">
        <v>1</v>
      </c>
      <c r="BZ12" s="129">
        <f>IFERROR(BY12/BW12,"-")</f>
        <v>1</v>
      </c>
      <c r="CA12" s="130">
        <v>3000</v>
      </c>
      <c r="CB12" s="131">
        <f>IFERROR(CA12/BW12,"-")</f>
        <v>3000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8000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78</v>
      </c>
      <c r="E13" s="203" t="s">
        <v>79</v>
      </c>
      <c r="F13" s="203" t="s">
        <v>68</v>
      </c>
      <c r="G13" s="203"/>
      <c r="H13" s="90"/>
      <c r="I13" s="90"/>
      <c r="J13" s="188"/>
      <c r="K13" s="81">
        <v>44</v>
      </c>
      <c r="L13" s="81">
        <v>24</v>
      </c>
      <c r="M13" s="81">
        <v>8</v>
      </c>
      <c r="N13" s="91">
        <v>3</v>
      </c>
      <c r="O13" s="92">
        <v>0</v>
      </c>
      <c r="P13" s="93">
        <f>N13+O13</f>
        <v>3</v>
      </c>
      <c r="Q13" s="82">
        <f>IFERROR(P13/M13,"-")</f>
        <v>0.375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0.33333333333333</v>
      </c>
      <c r="X13" s="186">
        <v>5000</v>
      </c>
      <c r="Y13" s="187">
        <f>IFERROR(X13/P13,"-")</f>
        <v>1666.6666666667</v>
      </c>
      <c r="Z13" s="187">
        <f>IFERROR(X13/V13,"-")</f>
        <v>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2</v>
      </c>
      <c r="BX13" s="127">
        <f>IF(P13=0,"",IF(BW13=0,"",(BW13/P13)))</f>
        <v>0.66666666666667</v>
      </c>
      <c r="BY13" s="128">
        <v>1</v>
      </c>
      <c r="BZ13" s="129">
        <f>IFERROR(BY13/BW13,"-")</f>
        <v>0.5</v>
      </c>
      <c r="CA13" s="130">
        <v>5000</v>
      </c>
      <c r="CB13" s="131">
        <f>IFERROR(CA13/BW13,"-")</f>
        <v>2500</v>
      </c>
      <c r="CC13" s="132">
        <v>1</v>
      </c>
      <c r="CD13" s="132"/>
      <c r="CE13" s="132"/>
      <c r="CF13" s="133">
        <v>1</v>
      </c>
      <c r="CG13" s="134">
        <f>IF(P13=0,"",IF(CF13=0,"",(CF13/P13)))</f>
        <v>0.33333333333333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1.52</v>
      </c>
      <c r="B14" s="203" t="s">
        <v>81</v>
      </c>
      <c r="C14" s="203"/>
      <c r="D14" s="203" t="s">
        <v>82</v>
      </c>
      <c r="E14" s="203" t="s">
        <v>83</v>
      </c>
      <c r="F14" s="203" t="s">
        <v>63</v>
      </c>
      <c r="G14" s="203" t="s">
        <v>84</v>
      </c>
      <c r="H14" s="90" t="s">
        <v>85</v>
      </c>
      <c r="I14" s="90" t="s">
        <v>86</v>
      </c>
      <c r="J14" s="188">
        <v>550000</v>
      </c>
      <c r="K14" s="81">
        <v>32</v>
      </c>
      <c r="L14" s="81">
        <v>0</v>
      </c>
      <c r="M14" s="81">
        <v>120</v>
      </c>
      <c r="N14" s="91">
        <v>15</v>
      </c>
      <c r="O14" s="92">
        <v>0</v>
      </c>
      <c r="P14" s="93">
        <f>N14+O14</f>
        <v>15</v>
      </c>
      <c r="Q14" s="82">
        <f>IFERROR(P14/M14,"-")</f>
        <v>0.125</v>
      </c>
      <c r="R14" s="81">
        <v>0</v>
      </c>
      <c r="S14" s="81">
        <v>10</v>
      </c>
      <c r="T14" s="82">
        <f>IFERROR(S14/(O14+P14),"-")</f>
        <v>0.66666666666667</v>
      </c>
      <c r="U14" s="182">
        <f>IFERROR(J14/SUM(P14:P19),"-")</f>
        <v>16666.666666667</v>
      </c>
      <c r="V14" s="84">
        <v>3</v>
      </c>
      <c r="W14" s="82">
        <f>IF(P14=0,"-",V14/P14)</f>
        <v>0.2</v>
      </c>
      <c r="X14" s="186">
        <v>32000</v>
      </c>
      <c r="Y14" s="187">
        <f>IFERROR(X14/P14,"-")</f>
        <v>2133.3333333333</v>
      </c>
      <c r="Z14" s="187">
        <f>IFERROR(X14/V14,"-")</f>
        <v>10666.666666667</v>
      </c>
      <c r="AA14" s="188">
        <f>SUM(X14:X19)-SUM(J14:J19)</f>
        <v>286000</v>
      </c>
      <c r="AB14" s="85">
        <f>SUM(X14:X19)/SUM(J14:J19)</f>
        <v>1.52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0.066666666666667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4</v>
      </c>
      <c r="BF14" s="113">
        <f>IF(P14=0,"",IF(BE14=0,"",(BE14/P14)))</f>
        <v>0.26666666666667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0.13333333333333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7</v>
      </c>
      <c r="BX14" s="127">
        <f>IF(P14=0,"",IF(BW14=0,"",(BW14/P14)))</f>
        <v>0.46666666666667</v>
      </c>
      <c r="BY14" s="128">
        <v>2</v>
      </c>
      <c r="BZ14" s="129">
        <f>IFERROR(BY14/BW14,"-")</f>
        <v>0.28571428571429</v>
      </c>
      <c r="CA14" s="130">
        <v>16000</v>
      </c>
      <c r="CB14" s="131">
        <f>IFERROR(CA14/BW14,"-")</f>
        <v>2285.7142857143</v>
      </c>
      <c r="CC14" s="132">
        <v>1</v>
      </c>
      <c r="CD14" s="132"/>
      <c r="CE14" s="132">
        <v>1</v>
      </c>
      <c r="CF14" s="133">
        <v>1</v>
      </c>
      <c r="CG14" s="134">
        <f>IF(P14=0,"",IF(CF14=0,"",(CF14/P14)))</f>
        <v>0.066666666666667</v>
      </c>
      <c r="CH14" s="135">
        <v>1</v>
      </c>
      <c r="CI14" s="136">
        <f>IFERROR(CH14/CF14,"-")</f>
        <v>1</v>
      </c>
      <c r="CJ14" s="137">
        <v>16000</v>
      </c>
      <c r="CK14" s="138">
        <f>IFERROR(CJ14/CF14,"-")</f>
        <v>16000</v>
      </c>
      <c r="CL14" s="139"/>
      <c r="CM14" s="139"/>
      <c r="CN14" s="139">
        <v>1</v>
      </c>
      <c r="CO14" s="140">
        <v>3</v>
      </c>
      <c r="CP14" s="141">
        <v>32000</v>
      </c>
      <c r="CQ14" s="141">
        <v>16000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82</v>
      </c>
      <c r="E15" s="203" t="s">
        <v>83</v>
      </c>
      <c r="F15" s="203" t="s">
        <v>68</v>
      </c>
      <c r="G15" s="203"/>
      <c r="H15" s="90"/>
      <c r="I15" s="90"/>
      <c r="J15" s="188"/>
      <c r="K15" s="81">
        <v>63</v>
      </c>
      <c r="L15" s="81">
        <v>35</v>
      </c>
      <c r="M15" s="81">
        <v>30</v>
      </c>
      <c r="N15" s="91">
        <v>9</v>
      </c>
      <c r="O15" s="92">
        <v>0</v>
      </c>
      <c r="P15" s="93">
        <f>N15+O15</f>
        <v>9</v>
      </c>
      <c r="Q15" s="82">
        <f>IFERROR(P15/M15,"-")</f>
        <v>0.3</v>
      </c>
      <c r="R15" s="81">
        <v>3</v>
      </c>
      <c r="S15" s="81">
        <v>2</v>
      </c>
      <c r="T15" s="82">
        <f>IFERROR(S15/(O15+P15),"-")</f>
        <v>0.22222222222222</v>
      </c>
      <c r="U15" s="182"/>
      <c r="V15" s="84">
        <v>2</v>
      </c>
      <c r="W15" s="82">
        <f>IF(P15=0,"-",V15/P15)</f>
        <v>0.22222222222222</v>
      </c>
      <c r="X15" s="186">
        <v>53000</v>
      </c>
      <c r="Y15" s="187">
        <f>IFERROR(X15/P15,"-")</f>
        <v>5888.8888888889</v>
      </c>
      <c r="Z15" s="187">
        <f>IFERROR(X15/V15,"-")</f>
        <v>26500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0.11111111111111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0.22222222222222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0.33333333333333</v>
      </c>
      <c r="BP15" s="121">
        <v>2</v>
      </c>
      <c r="BQ15" s="122">
        <f>IFERROR(BP15/BN15,"-")</f>
        <v>0.66666666666667</v>
      </c>
      <c r="BR15" s="123">
        <v>53000</v>
      </c>
      <c r="BS15" s="124">
        <f>IFERROR(BR15/BN15,"-")</f>
        <v>17666.666666667</v>
      </c>
      <c r="BT15" s="125"/>
      <c r="BU15" s="125"/>
      <c r="BV15" s="125">
        <v>2</v>
      </c>
      <c r="BW15" s="126">
        <v>3</v>
      </c>
      <c r="BX15" s="127">
        <f>IF(P15=0,"",IF(BW15=0,"",(BW15/P15)))</f>
        <v>0.33333333333333</v>
      </c>
      <c r="BY15" s="128">
        <v>1</v>
      </c>
      <c r="BZ15" s="129">
        <f>IFERROR(BY15/BW15,"-")</f>
        <v>0.33333333333333</v>
      </c>
      <c r="CA15" s="130">
        <v>30000</v>
      </c>
      <c r="CB15" s="131">
        <f>IFERROR(CA15/BW15,"-")</f>
        <v>10000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53000</v>
      </c>
      <c r="CQ15" s="141">
        <v>30000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89</v>
      </c>
      <c r="E16" s="203" t="s">
        <v>90</v>
      </c>
      <c r="F16" s="203" t="s">
        <v>63</v>
      </c>
      <c r="G16" s="203" t="s">
        <v>84</v>
      </c>
      <c r="H16" s="90" t="s">
        <v>91</v>
      </c>
      <c r="I16" s="90"/>
      <c r="J16" s="188"/>
      <c r="K16" s="81">
        <v>1</v>
      </c>
      <c r="L16" s="81">
        <v>0</v>
      </c>
      <c r="M16" s="81">
        <v>14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89</v>
      </c>
      <c r="E17" s="203" t="s">
        <v>90</v>
      </c>
      <c r="F17" s="203" t="s">
        <v>68</v>
      </c>
      <c r="G17" s="203"/>
      <c r="H17" s="90"/>
      <c r="I17" s="90"/>
      <c r="J17" s="188"/>
      <c r="K17" s="81">
        <v>15</v>
      </c>
      <c r="L17" s="81">
        <v>11</v>
      </c>
      <c r="M17" s="81">
        <v>5</v>
      </c>
      <c r="N17" s="91">
        <v>2</v>
      </c>
      <c r="O17" s="92">
        <v>0</v>
      </c>
      <c r="P17" s="93">
        <f>N17+O17</f>
        <v>2</v>
      </c>
      <c r="Q17" s="82">
        <f>IFERROR(P17/M17,"-")</f>
        <v>0.4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0.5</v>
      </c>
      <c r="X17" s="186">
        <v>689000</v>
      </c>
      <c r="Y17" s="187">
        <f>IFERROR(X17/P17,"-")</f>
        <v>344500</v>
      </c>
      <c r="Z17" s="187">
        <f>IFERROR(X17/V17,"-")</f>
        <v>689000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0.5</v>
      </c>
      <c r="CH17" s="135">
        <v>1</v>
      </c>
      <c r="CI17" s="136">
        <f>IFERROR(CH17/CF17,"-")</f>
        <v>1</v>
      </c>
      <c r="CJ17" s="137">
        <v>689000</v>
      </c>
      <c r="CK17" s="138">
        <f>IFERROR(CJ17/CF17,"-")</f>
        <v>689000</v>
      </c>
      <c r="CL17" s="139"/>
      <c r="CM17" s="139"/>
      <c r="CN17" s="139">
        <v>1</v>
      </c>
      <c r="CO17" s="140">
        <v>1</v>
      </c>
      <c r="CP17" s="141">
        <v>689000</v>
      </c>
      <c r="CQ17" s="141">
        <v>689000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93</v>
      </c>
      <c r="C18" s="203"/>
      <c r="D18" s="203" t="s">
        <v>94</v>
      </c>
      <c r="E18" s="203" t="s">
        <v>95</v>
      </c>
      <c r="F18" s="203" t="s">
        <v>63</v>
      </c>
      <c r="G18" s="203" t="s">
        <v>84</v>
      </c>
      <c r="H18" s="90" t="s">
        <v>96</v>
      </c>
      <c r="I18" s="90"/>
      <c r="J18" s="188"/>
      <c r="K18" s="81">
        <v>11</v>
      </c>
      <c r="L18" s="81">
        <v>0</v>
      </c>
      <c r="M18" s="81">
        <v>28</v>
      </c>
      <c r="N18" s="91">
        <v>5</v>
      </c>
      <c r="O18" s="92">
        <v>0</v>
      </c>
      <c r="P18" s="93">
        <f>N18+O18</f>
        <v>5</v>
      </c>
      <c r="Q18" s="82">
        <f>IFERROR(P18/M18,"-")</f>
        <v>0.17857142857143</v>
      </c>
      <c r="R18" s="81">
        <v>0</v>
      </c>
      <c r="S18" s="81">
        <v>2</v>
      </c>
      <c r="T18" s="82">
        <f>IFERROR(S18/(O18+P18),"-")</f>
        <v>0.4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>
        <v>1</v>
      </c>
      <c r="AE18" s="95">
        <f>IF(P18=0,"",IF(AD18=0,"",(AD18/P18)))</f>
        <v>0.2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0.4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94</v>
      </c>
      <c r="E19" s="203" t="s">
        <v>95</v>
      </c>
      <c r="F19" s="203" t="s">
        <v>68</v>
      </c>
      <c r="G19" s="203"/>
      <c r="H19" s="90"/>
      <c r="I19" s="90"/>
      <c r="J19" s="188"/>
      <c r="K19" s="81">
        <v>24</v>
      </c>
      <c r="L19" s="81">
        <v>12</v>
      </c>
      <c r="M19" s="81">
        <v>45</v>
      </c>
      <c r="N19" s="91">
        <v>2</v>
      </c>
      <c r="O19" s="92">
        <v>0</v>
      </c>
      <c r="P19" s="93">
        <f>N19+O19</f>
        <v>2</v>
      </c>
      <c r="Q19" s="82">
        <f>IFERROR(P19/M19,"-")</f>
        <v>0.044444444444444</v>
      </c>
      <c r="R19" s="81">
        <v>1</v>
      </c>
      <c r="S19" s="81">
        <v>1</v>
      </c>
      <c r="T19" s="82">
        <f>IFERROR(S19/(O19+P19),"-")</f>
        <v>0.5</v>
      </c>
      <c r="U19" s="182"/>
      <c r="V19" s="84">
        <v>1</v>
      </c>
      <c r="W19" s="82">
        <f>IF(P19=0,"-",V19/P19)</f>
        <v>0.5</v>
      </c>
      <c r="X19" s="186">
        <v>62000</v>
      </c>
      <c r="Y19" s="187">
        <f>IFERROR(X19/P19,"-")</f>
        <v>31000</v>
      </c>
      <c r="Z19" s="187">
        <f>IFERROR(X19/V19,"-")</f>
        <v>62000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>
        <v>1</v>
      </c>
      <c r="BQ19" s="122">
        <f>IFERROR(BP19/BN19,"-")</f>
        <v>1</v>
      </c>
      <c r="BR19" s="123">
        <v>62000</v>
      </c>
      <c r="BS19" s="124">
        <f>IFERROR(BR19/BN19,"-")</f>
        <v>62000</v>
      </c>
      <c r="BT19" s="125"/>
      <c r="BU19" s="125"/>
      <c r="BV19" s="125">
        <v>1</v>
      </c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62000</v>
      </c>
      <c r="CQ19" s="141">
        <v>62000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 t="str">
        <f>AB20</f>
        <v>0</v>
      </c>
      <c r="B20" s="203" t="s">
        <v>98</v>
      </c>
      <c r="C20" s="203"/>
      <c r="D20" s="203"/>
      <c r="E20" s="203"/>
      <c r="F20" s="203" t="s">
        <v>63</v>
      </c>
      <c r="G20" s="203" t="s">
        <v>99</v>
      </c>
      <c r="H20" s="90" t="s">
        <v>100</v>
      </c>
      <c r="I20" s="204" t="s">
        <v>101</v>
      </c>
      <c r="J20" s="188">
        <v>0</v>
      </c>
      <c r="K20" s="81">
        <v>13</v>
      </c>
      <c r="L20" s="81">
        <v>0</v>
      </c>
      <c r="M20" s="81">
        <v>57</v>
      </c>
      <c r="N20" s="91">
        <v>4</v>
      </c>
      <c r="O20" s="92">
        <v>0</v>
      </c>
      <c r="P20" s="93">
        <f>N20+O20</f>
        <v>4</v>
      </c>
      <c r="Q20" s="82">
        <f>IFERROR(P20/M20,"-")</f>
        <v>0.070175438596491</v>
      </c>
      <c r="R20" s="81">
        <v>1</v>
      </c>
      <c r="S20" s="81">
        <v>2</v>
      </c>
      <c r="T20" s="82">
        <f>IFERROR(S20/(O20+P20),"-")</f>
        <v>0.5</v>
      </c>
      <c r="U20" s="182">
        <f>IFERROR(J20/SUM(P20:P21),"-")</f>
        <v>0</v>
      </c>
      <c r="V20" s="84">
        <v>1</v>
      </c>
      <c r="W20" s="82">
        <f>IF(P20=0,"-",V20/P20)</f>
        <v>0.25</v>
      </c>
      <c r="X20" s="186">
        <v>460000</v>
      </c>
      <c r="Y20" s="187">
        <f>IFERROR(X20/P20,"-")</f>
        <v>115000</v>
      </c>
      <c r="Z20" s="187">
        <f>IFERROR(X20/V20,"-")</f>
        <v>460000</v>
      </c>
      <c r="AA20" s="188">
        <f>SUM(X20:X21)-SUM(J20:J21)</f>
        <v>460000</v>
      </c>
      <c r="AB20" s="85" t="str">
        <f>SUM(X20:X21)/SUM(J20:J21)</f>
        <v>0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>
        <v>1</v>
      </c>
      <c r="BZ20" s="129">
        <f>IFERROR(BY20/BW20,"-")</f>
        <v>1</v>
      </c>
      <c r="CA20" s="130">
        <v>460000</v>
      </c>
      <c r="CB20" s="131">
        <f>IFERROR(CA20/BW20,"-")</f>
        <v>460000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460000</v>
      </c>
      <c r="CQ20" s="141">
        <v>460000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102</v>
      </c>
      <c r="C21" s="203"/>
      <c r="D21" s="203"/>
      <c r="E21" s="203"/>
      <c r="F21" s="203" t="s">
        <v>68</v>
      </c>
      <c r="G21" s="203"/>
      <c r="H21" s="90"/>
      <c r="I21" s="90"/>
      <c r="J21" s="188"/>
      <c r="K21" s="81">
        <v>129</v>
      </c>
      <c r="L21" s="81">
        <v>8</v>
      </c>
      <c r="M21" s="81">
        <v>6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1.4031578947368</v>
      </c>
      <c r="B24" s="39"/>
      <c r="C24" s="39"/>
      <c r="D24" s="39"/>
      <c r="E24" s="39"/>
      <c r="F24" s="39"/>
      <c r="G24" s="40" t="s">
        <v>103</v>
      </c>
      <c r="H24" s="40"/>
      <c r="I24" s="40"/>
      <c r="J24" s="190">
        <f>SUM(J6:J23)</f>
        <v>950000</v>
      </c>
      <c r="K24" s="41">
        <f>SUM(K6:K23)</f>
        <v>495</v>
      </c>
      <c r="L24" s="41">
        <f>SUM(L6:L23)</f>
        <v>155</v>
      </c>
      <c r="M24" s="41">
        <f>SUM(M6:M23)</f>
        <v>662</v>
      </c>
      <c r="N24" s="41">
        <f>SUM(N6:N23)</f>
        <v>72</v>
      </c>
      <c r="O24" s="41">
        <f>SUM(O6:O23)</f>
        <v>0</v>
      </c>
      <c r="P24" s="41">
        <f>SUM(P6:P23)</f>
        <v>72</v>
      </c>
      <c r="Q24" s="42">
        <f>IFERROR(P24/M24,"-")</f>
        <v>0.10876132930514</v>
      </c>
      <c r="R24" s="78">
        <f>SUM(R6:R23)</f>
        <v>9</v>
      </c>
      <c r="S24" s="78">
        <f>SUM(S6:S23)</f>
        <v>30</v>
      </c>
      <c r="T24" s="42">
        <f>IFERROR(R24/P24,"-")</f>
        <v>0.125</v>
      </c>
      <c r="U24" s="184">
        <f>IFERROR(J24/P24,"-")</f>
        <v>13194.444444444</v>
      </c>
      <c r="V24" s="44">
        <f>SUM(V6:V23)</f>
        <v>14</v>
      </c>
      <c r="W24" s="42">
        <f>IFERROR(V24/P24,"-")</f>
        <v>0.19444444444444</v>
      </c>
      <c r="X24" s="190">
        <f>SUM(X6:X23)</f>
        <v>1333000</v>
      </c>
      <c r="Y24" s="190">
        <f>IFERROR(X24/P24,"-")</f>
        <v>18513.888888889</v>
      </c>
      <c r="Z24" s="190">
        <f>IFERROR(X24/V24,"-")</f>
        <v>95214.285714286</v>
      </c>
      <c r="AA24" s="190">
        <f>X24-J24</f>
        <v>383000</v>
      </c>
      <c r="AB24" s="47">
        <f>X24/J24</f>
        <v>1.4031578947368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9"/>
    <mergeCell ref="J14:J19"/>
    <mergeCell ref="U14:U19"/>
    <mergeCell ref="AA14:AA19"/>
    <mergeCell ref="AB14:AB19"/>
    <mergeCell ref="A20:A21"/>
    <mergeCell ref="J20:J21"/>
    <mergeCell ref="U20:U21"/>
    <mergeCell ref="AA20:AA21"/>
    <mergeCell ref="AB20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