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<sst xmlns="http://schemas.openxmlformats.org/spreadsheetml/2006/main" uniqueCount="135">
  <si>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</si>
  <si>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</si>
  <si>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</si>
  <si>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</si>
  <si>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</si>
  <si>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</si>
  <si>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</si>
  <si>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</si>
  <si>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</si>
  <si>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</si>
  <si>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</si>
  <si>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</si>
  <si>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</si>
  <si>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</si>
  <si>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</si>
  <si>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</si>
  <si>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</si>
  <si>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</si>
  <si>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</si>
  <si>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</si>
  <si>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</si>
  <si>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</si>
  <si>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</si>
  <si>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</si>
  <si>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</si>
  <si>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</si>
  <si>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</si>
  <si>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</si>
  <si>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</si>
  <si>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</si>
  <si>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</si>
  <si>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</si>
  <si>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</si>
  <si>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</si>
  <si>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</si>
  <si>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</si>
  <si>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</si>
  <si>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</si>
  <si>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</si>
  <si>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</si>
  <si>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</si>
  <si>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</si>
  <si>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</si>
  <si>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</si>
  <si>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</si>
  <si>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</si>
  <si>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</si>
  <si>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</si>
  <si>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</si>
  <si>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</si>
  <si>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</si>
  <si>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</si>
  <si>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</si>
  <si>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</si>
  <si>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</si>
  <si>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</si>
  <si>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</si>
  <si>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</si>
  <si>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</si>
  <si>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</si>
  <si>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np3157</t>
  </si>
  <si>
    <t>右女3（緒方泰子）</t>
  </si>
  <si>
    <t>もう50代の熟女だけど</t>
  </si>
  <si>
    <t>lp03_a</t>
  </si>
  <si>
    <t>スポーツ報知関西</t>
  </si>
  <si>
    <t>全5段つかみ4回</t>
  </si>
  <si>
    <t>np3158</t>
  </si>
  <si>
    <t>空電</t>
  </si>
  <si>
    <t>np3159</t>
  </si>
  <si>
    <t>DVDパッケージ＿ストーリー版（赤い服女性）</t>
  </si>
  <si>
    <t>え美熟女が</t>
  </si>
  <si>
    <t>np3160</t>
  </si>
  <si>
    <t>np3161</t>
  </si>
  <si>
    <t>C版（緒方泰子）</t>
  </si>
  <si>
    <t>久々に興奮しました</t>
  </si>
  <si>
    <t>np3162</t>
  </si>
  <si>
    <t>np3163</t>
  </si>
  <si>
    <t>デリヘル版（赤い服女性）</t>
  </si>
  <si>
    <t>中年の男女が出会える昭和世代専門の出会い場</t>
  </si>
  <si>
    <t>np3164</t>
  </si>
  <si>
    <t>np3165</t>
  </si>
  <si>
    <t>①再婚&amp;理解者版（緒方泰子）</t>
  </si>
  <si>
    <t>デイリー13「上目遣いの熟女に酔いしれる」</t>
  </si>
  <si>
    <t>ニッカン関西</t>
  </si>
  <si>
    <t>半2段つかみ10段保証</t>
  </si>
  <si>
    <t>1～10日</t>
  </si>
  <si>
    <t>np3166</t>
  </si>
  <si>
    <t>np3167</t>
  </si>
  <si>
    <t>②求人版（赤い服女性）</t>
  </si>
  <si>
    <t>214「これぞ令和の美熟女サイトの極み」</t>
  </si>
  <si>
    <t>11～20日</t>
  </si>
  <si>
    <t>np3168</t>
  </si>
  <si>
    <t>np3169</t>
  </si>
  <si>
    <t>③大正版③大正版（緒方泰子）</t>
  </si>
  <si>
    <t>215「彼女を作るなら夏が狙い目！なんと今、出会いサイトの女性利用者が急増中です！」</t>
  </si>
  <si>
    <t>21～31日</t>
  </si>
  <si>
    <t>np3170</t>
  </si>
  <si>
    <t>np3171</t>
  </si>
  <si>
    <t>DVDパッケージ＿ストーリー版（緒方泰子）</t>
  </si>
  <si>
    <t>スポニチ関東</t>
  </si>
  <si>
    <t>全5段</t>
  </si>
  <si>
    <t>8月14日(日)</t>
  </si>
  <si>
    <t>np3172</t>
  </si>
  <si>
    <t>np3173</t>
  </si>
  <si>
    <t>学生いませんギャルもいません熟女熟女熟女熟女</t>
  </si>
  <si>
    <t>lp03_l</t>
  </si>
  <si>
    <t>サンスポ関東</t>
  </si>
  <si>
    <t>1C終面全5段</t>
  </si>
  <si>
    <t>np3174</t>
  </si>
  <si>
    <t>np3175</t>
  </si>
  <si>
    <t>サンスポ関西</t>
  </si>
  <si>
    <t>8月19日(金)</t>
  </si>
  <si>
    <t>np3176</t>
  </si>
  <si>
    <t>np3177</t>
  </si>
  <si>
    <t>デイリースポーツ関西</t>
  </si>
  <si>
    <t>4C終面全5段</t>
  </si>
  <si>
    <t>8月06日(土)</t>
  </si>
  <si>
    <t>np3178</t>
  </si>
  <si>
    <t>np3179</t>
  </si>
  <si>
    <t>8月13日(土)</t>
  </si>
  <si>
    <t>np3180</t>
  </si>
  <si>
    <t>np3181</t>
  </si>
  <si>
    <t>求人版（緒方泰子）</t>
  </si>
  <si>
    <t>50〜70代男性限定熟女好きな男性募集中</t>
  </si>
  <si>
    <t>lp03_g</t>
  </si>
  <si>
    <t>スポーツ報知関東</t>
  </si>
  <si>
    <t>4C終面雑報</t>
  </si>
  <si>
    <t>8月18日(木)</t>
  </si>
  <si>
    <t>np3182</t>
  </si>
  <si>
    <t>np3183</t>
  </si>
  <si>
    <t>九スポ</t>
  </si>
  <si>
    <t>記事枠</t>
  </si>
  <si>
    <t>8月08日(月)</t>
  </si>
  <si>
    <t>np3184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</si>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</sst>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28</v>
      </c>
      <c r="D6" s="195">
        <v>1250000</v>
      </c>
      <c r="E6" s="81">
        <v>656</v>
      </c>
      <c r="F6" s="81">
        <v>210</v>
      </c>
      <c r="G6" s="81">
        <v>704</v>
      </c>
      <c r="H6" s="91">
        <v>88</v>
      </c>
      <c r="I6" s="92">
        <v>1</v>
      </c>
      <c r="J6" s="145">
        <f>H6+I6</f>
        <v>89</v>
      </c>
      <c r="K6" s="82">
        <f>IFERROR(J6/G6,"-")</f>
        <v>0.12642045454545</v>
      </c>
      <c r="L6" s="81">
        <v>3</v>
      </c>
      <c r="M6" s="81">
        <v>30</v>
      </c>
      <c r="N6" s="82">
        <f>IFERROR(L6/J6,"-")</f>
        <v>0.033707865168539</v>
      </c>
      <c r="O6" s="83">
        <f>IFERROR(D6/J6,"-")</f>
        <v>14044.943820225</v>
      </c>
      <c r="P6" s="84">
        <v>23</v>
      </c>
      <c r="Q6" s="82">
        <f>IFERROR(P6/J6,"-")</f>
        <v>0.25842696629213</v>
      </c>
      <c r="R6" s="200">
        <v>401000</v>
      </c>
      <c r="S6" s="201">
        <f>IFERROR(R6/J6,"-")</f>
        <v>4505.6179775281</v>
      </c>
      <c r="T6" s="201">
        <f>IFERROR(R6/P6,"-")</f>
        <v>17434.782608696</v>
      </c>
      <c r="U6" s="195">
        <f>IFERROR(R6-D6,"-")</f>
        <v>-849000</v>
      </c>
      <c r="V6" s="85">
        <f>R6/D6</f>
        <v>0.3208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1250000</v>
      </c>
      <c r="E9" s="41">
        <f>SUM(E6:E7)</f>
        <v>656</v>
      </c>
      <c r="F9" s="41">
        <f>SUM(F6:F7)</f>
        <v>210</v>
      </c>
      <c r="G9" s="41">
        <f>SUM(G6:G7)</f>
        <v>704</v>
      </c>
      <c r="H9" s="41">
        <f>SUM(H6:H7)</f>
        <v>88</v>
      </c>
      <c r="I9" s="41">
        <f>SUM(I6:I7)</f>
        <v>1</v>
      </c>
      <c r="J9" s="41">
        <f>SUM(J6:J7)</f>
        <v>89</v>
      </c>
      <c r="K9" s="42">
        <f>IFERROR(J9/G9,"-")</f>
        <v>0.12642045454545</v>
      </c>
      <c r="L9" s="78">
        <f>SUM(L6:L7)</f>
        <v>3</v>
      </c>
      <c r="M9" s="78">
        <f>SUM(M6:M7)</f>
        <v>30</v>
      </c>
      <c r="N9" s="42">
        <f>IFERROR(L9/J9,"-")</f>
        <v>0.033707865168539</v>
      </c>
      <c r="O9" s="43">
        <f>IFERROR(D9/J9,"-")</f>
        <v>14044.943820225</v>
      </c>
      <c r="P9" s="44">
        <f>SUM(P6:P7)</f>
        <v>23</v>
      </c>
      <c r="Q9" s="42">
        <f>IFERROR(P9/J9,"-")</f>
        <v>0.25842696629213</v>
      </c>
      <c r="R9" s="45">
        <f>SUM(R6:R7)</f>
        <v>401000</v>
      </c>
      <c r="S9" s="45">
        <f>IFERROR(R9/J9,"-")</f>
        <v>4505.6179775281</v>
      </c>
      <c r="T9" s="45">
        <f>IFERROR(R9/P9,"-")</f>
        <v>17434.782608696</v>
      </c>
      <c r="U9" s="46">
        <f>SUM(U6:U7)</f>
        <v>-849000</v>
      </c>
      <c r="V9" s="47">
        <f>IFERROR(R9/D9,"-")</f>
        <v>0.3208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0.125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90"/>
      <c r="J6" s="188">
        <v>280000</v>
      </c>
      <c r="K6" s="81">
        <v>4</v>
      </c>
      <c r="L6" s="81">
        <v>0</v>
      </c>
      <c r="M6" s="81">
        <v>23</v>
      </c>
      <c r="N6" s="91">
        <v>2</v>
      </c>
      <c r="O6" s="92">
        <v>0</v>
      </c>
      <c r="P6" s="93">
        <f>N6+O6</f>
        <v>2</v>
      </c>
      <c r="Q6" s="82">
        <f>IFERROR(P6/M6,"-")</f>
        <v>0.08695652173913</v>
      </c>
      <c r="R6" s="81">
        <v>0</v>
      </c>
      <c r="S6" s="81">
        <v>1</v>
      </c>
      <c r="T6" s="82">
        <f>IFERROR(S6/(O6+P6),"-")</f>
        <v>0.5</v>
      </c>
      <c r="U6" s="182">
        <f>IFERROR(J6/SUM(P6:P13),"-")</f>
        <v>23333.333333333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SUM(X6:X13)-SUM(J6:J13)</f>
        <v>-245000</v>
      </c>
      <c r="AB6" s="85">
        <f>SUM(X6:X13)/SUM(J6:J13)</f>
        <v>0.125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0.5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66</v>
      </c>
      <c r="C7" s="203"/>
      <c r="D7" s="203" t="s">
        <v>61</v>
      </c>
      <c r="E7" s="203" t="s">
        <v>62</v>
      </c>
      <c r="F7" s="203" t="s">
        <v>67</v>
      </c>
      <c r="G7" s="203"/>
      <c r="H7" s="90"/>
      <c r="I7" s="90"/>
      <c r="J7" s="188"/>
      <c r="K7" s="81">
        <v>133</v>
      </c>
      <c r="L7" s="81">
        <v>16</v>
      </c>
      <c r="M7" s="81">
        <v>7</v>
      </c>
      <c r="N7" s="91">
        <v>2</v>
      </c>
      <c r="O7" s="92">
        <v>0</v>
      </c>
      <c r="P7" s="93">
        <f>N7+O7</f>
        <v>2</v>
      </c>
      <c r="Q7" s="82">
        <f>IFERROR(P7/M7,"-")</f>
        <v>0.28571428571429</v>
      </c>
      <c r="R7" s="81">
        <v>0</v>
      </c>
      <c r="S7" s="81">
        <v>1</v>
      </c>
      <c r="T7" s="82">
        <f>IFERROR(S7/(O7+P7),"-")</f>
        <v>0.5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2</v>
      </c>
      <c r="BX7" s="127">
        <f>IF(P7=0,"",IF(BW7=0,"",(BW7/P7)))</f>
        <v>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68</v>
      </c>
      <c r="C8" s="203"/>
      <c r="D8" s="203" t="s">
        <v>69</v>
      </c>
      <c r="E8" s="203" t="s">
        <v>70</v>
      </c>
      <c r="F8" s="203" t="s">
        <v>63</v>
      </c>
      <c r="G8" s="203" t="s">
        <v>64</v>
      </c>
      <c r="H8" s="90" t="s">
        <v>65</v>
      </c>
      <c r="I8" s="90"/>
      <c r="J8" s="188"/>
      <c r="K8" s="81">
        <v>5</v>
      </c>
      <c r="L8" s="81">
        <v>0</v>
      </c>
      <c r="M8" s="81">
        <v>36</v>
      </c>
      <c r="N8" s="91">
        <v>3</v>
      </c>
      <c r="O8" s="92">
        <v>0</v>
      </c>
      <c r="P8" s="93">
        <f>N8+O8</f>
        <v>3</v>
      </c>
      <c r="Q8" s="82">
        <f>IFERROR(P8/M8,"-")</f>
        <v>0.083333333333333</v>
      </c>
      <c r="R8" s="81">
        <v>0</v>
      </c>
      <c r="S8" s="81">
        <v>2</v>
      </c>
      <c r="T8" s="82">
        <f>IFERROR(S8/(O8+P8),"-")</f>
        <v>0.66666666666667</v>
      </c>
      <c r="U8" s="182"/>
      <c r="V8" s="84">
        <v>1</v>
      </c>
      <c r="W8" s="82">
        <f>IF(P8=0,"-",V8/P8)</f>
        <v>0.33333333333333</v>
      </c>
      <c r="X8" s="186">
        <v>10000</v>
      </c>
      <c r="Y8" s="187">
        <f>IFERROR(X8/P8,"-")</f>
        <v>3333.3333333333</v>
      </c>
      <c r="Z8" s="187">
        <f>IFERROR(X8/V8,"-")</f>
        <v>10000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1</v>
      </c>
      <c r="BF8" s="113">
        <f>IF(P8=0,"",IF(BE8=0,"",(BE8/P8)))</f>
        <v>0.33333333333333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0.33333333333333</v>
      </c>
      <c r="BP8" s="121">
        <v>1</v>
      </c>
      <c r="BQ8" s="122">
        <f>IFERROR(BP8/BN8,"-")</f>
        <v>1</v>
      </c>
      <c r="BR8" s="123">
        <v>10000</v>
      </c>
      <c r="BS8" s="124">
        <f>IFERROR(BR8/BN8,"-")</f>
        <v>10000</v>
      </c>
      <c r="BT8" s="125">
        <v>1</v>
      </c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10000</v>
      </c>
      <c r="CQ8" s="141">
        <v>10000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69</v>
      </c>
      <c r="E9" s="203" t="s">
        <v>70</v>
      </c>
      <c r="F9" s="203" t="s">
        <v>67</v>
      </c>
      <c r="G9" s="203"/>
      <c r="H9" s="90"/>
      <c r="I9" s="90"/>
      <c r="J9" s="188"/>
      <c r="K9" s="81">
        <v>16</v>
      </c>
      <c r="L9" s="81">
        <v>12</v>
      </c>
      <c r="M9" s="81">
        <v>7</v>
      </c>
      <c r="N9" s="91">
        <v>2</v>
      </c>
      <c r="O9" s="92">
        <v>0</v>
      </c>
      <c r="P9" s="93">
        <f>N9+O9</f>
        <v>2</v>
      </c>
      <c r="Q9" s="82">
        <f>IFERROR(P9/M9,"-")</f>
        <v>0.28571428571429</v>
      </c>
      <c r="R9" s="81">
        <v>0</v>
      </c>
      <c r="S9" s="81">
        <v>1</v>
      </c>
      <c r="T9" s="82">
        <f>IFERROR(S9/(O9+P9),"-")</f>
        <v>0.5</v>
      </c>
      <c r="U9" s="182"/>
      <c r="V9" s="84">
        <v>2</v>
      </c>
      <c r="W9" s="82">
        <f>IF(P9=0,"-",V9/P9)</f>
        <v>1</v>
      </c>
      <c r="X9" s="186">
        <v>25000</v>
      </c>
      <c r="Y9" s="187">
        <f>IFERROR(X9/P9,"-")</f>
        <v>12500</v>
      </c>
      <c r="Z9" s="187">
        <f>IFERROR(X9/V9,"-")</f>
        <v>12500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>
        <v>1</v>
      </c>
      <c r="BX9" s="127">
        <f>IF(P9=0,"",IF(BW9=0,"",(BW9/P9)))</f>
        <v>0.5</v>
      </c>
      <c r="BY9" s="128">
        <v>1</v>
      </c>
      <c r="BZ9" s="129">
        <f>IFERROR(BY9/BW9,"-")</f>
        <v>1</v>
      </c>
      <c r="CA9" s="130">
        <v>12000</v>
      </c>
      <c r="CB9" s="131">
        <f>IFERROR(CA9/BW9,"-")</f>
        <v>12000</v>
      </c>
      <c r="CC9" s="132"/>
      <c r="CD9" s="132"/>
      <c r="CE9" s="132">
        <v>1</v>
      </c>
      <c r="CF9" s="133">
        <v>1</v>
      </c>
      <c r="CG9" s="134">
        <f>IF(P9=0,"",IF(CF9=0,"",(CF9/P9)))</f>
        <v>0.5</v>
      </c>
      <c r="CH9" s="135">
        <v>1</v>
      </c>
      <c r="CI9" s="136">
        <f>IFERROR(CH9/CF9,"-")</f>
        <v>1</v>
      </c>
      <c r="CJ9" s="137">
        <v>13000</v>
      </c>
      <c r="CK9" s="138">
        <f>IFERROR(CJ9/CF9,"-")</f>
        <v>13000</v>
      </c>
      <c r="CL9" s="139"/>
      <c r="CM9" s="139"/>
      <c r="CN9" s="139">
        <v>1</v>
      </c>
      <c r="CO9" s="140">
        <v>2</v>
      </c>
      <c r="CP9" s="141">
        <v>25000</v>
      </c>
      <c r="CQ9" s="141">
        <v>13000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72</v>
      </c>
      <c r="C10" s="203"/>
      <c r="D10" s="203" t="s">
        <v>73</v>
      </c>
      <c r="E10" s="203" t="s">
        <v>74</v>
      </c>
      <c r="F10" s="203" t="s">
        <v>63</v>
      </c>
      <c r="G10" s="203" t="s">
        <v>64</v>
      </c>
      <c r="H10" s="90" t="s">
        <v>65</v>
      </c>
      <c r="I10" s="90"/>
      <c r="J10" s="188"/>
      <c r="K10" s="81">
        <v>1</v>
      </c>
      <c r="L10" s="81">
        <v>0</v>
      </c>
      <c r="M10" s="81">
        <v>21</v>
      </c>
      <c r="N10" s="91">
        <v>1</v>
      </c>
      <c r="O10" s="92">
        <v>0</v>
      </c>
      <c r="P10" s="93">
        <f>N10+O10</f>
        <v>1</v>
      </c>
      <c r="Q10" s="82">
        <f>IFERROR(P10/M10,"-")</f>
        <v>0.047619047619048</v>
      </c>
      <c r="R10" s="81">
        <v>0</v>
      </c>
      <c r="S10" s="81">
        <v>1</v>
      </c>
      <c r="T10" s="82">
        <f>IFERROR(S10/(O10+P10),"-")</f>
        <v>1</v>
      </c>
      <c r="U10" s="182"/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1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/>
      <c r="BO10" s="120">
        <f>IF(P10=0,"",IF(BN10=0,"",(BN10/P10)))</f>
        <v>0</v>
      </c>
      <c r="BP10" s="121"/>
      <c r="BQ10" s="122" t="str">
        <f>IFERROR(BP10/BN10,"-")</f>
        <v>-</v>
      </c>
      <c r="BR10" s="123"/>
      <c r="BS10" s="124" t="str">
        <f>IFERROR(BR10/BN10,"-")</f>
        <v>-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75</v>
      </c>
      <c r="C11" s="203"/>
      <c r="D11" s="203" t="s">
        <v>73</v>
      </c>
      <c r="E11" s="203" t="s">
        <v>74</v>
      </c>
      <c r="F11" s="203" t="s">
        <v>67</v>
      </c>
      <c r="G11" s="203"/>
      <c r="H11" s="90"/>
      <c r="I11" s="90"/>
      <c r="J11" s="188"/>
      <c r="K11" s="81">
        <v>33</v>
      </c>
      <c r="L11" s="81">
        <v>8</v>
      </c>
      <c r="M11" s="81">
        <v>15</v>
      </c>
      <c r="N11" s="91">
        <v>1</v>
      </c>
      <c r="O11" s="92">
        <v>0</v>
      </c>
      <c r="P11" s="93">
        <f>N11+O11</f>
        <v>1</v>
      </c>
      <c r="Q11" s="82">
        <f>IFERROR(P11/M11,"-")</f>
        <v>0.066666666666667</v>
      </c>
      <c r="R11" s="81">
        <v>0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>
        <f>IF(P11=0,"",IF(BW11=0,"",(BW11/P11)))</f>
        <v>0</v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>
        <v>1</v>
      </c>
      <c r="CG11" s="134">
        <f>IF(P11=0,"",IF(CF11=0,"",(CF11/P11)))</f>
        <v>1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76</v>
      </c>
      <c r="C12" s="203"/>
      <c r="D12" s="203" t="s">
        <v>77</v>
      </c>
      <c r="E12" s="203" t="s">
        <v>78</v>
      </c>
      <c r="F12" s="203" t="s">
        <v>63</v>
      </c>
      <c r="G12" s="203" t="s">
        <v>64</v>
      </c>
      <c r="H12" s="90" t="s">
        <v>65</v>
      </c>
      <c r="I12" s="90"/>
      <c r="J12" s="188"/>
      <c r="K12" s="81">
        <v>2</v>
      </c>
      <c r="L12" s="81">
        <v>0</v>
      </c>
      <c r="M12" s="81">
        <v>12</v>
      </c>
      <c r="N12" s="91">
        <v>0</v>
      </c>
      <c r="O12" s="92">
        <v>0</v>
      </c>
      <c r="P12" s="93">
        <f>N12+O12</f>
        <v>0</v>
      </c>
      <c r="Q12" s="82">
        <f>IFERROR(P12/M12,"-")</f>
        <v>0</v>
      </c>
      <c r="R12" s="81">
        <v>0</v>
      </c>
      <c r="S12" s="81">
        <v>0</v>
      </c>
      <c r="T12" s="82" t="str">
        <f>IFERROR(S12/(O12+P12),"-")</f>
        <v>-</v>
      </c>
      <c r="U12" s="182"/>
      <c r="V12" s="84">
        <v>0</v>
      </c>
      <c r="W12" s="82" t="str">
        <f>IF(P12=0,"-",V12/P12)</f>
        <v>-</v>
      </c>
      <c r="X12" s="186">
        <v>0</v>
      </c>
      <c r="Y12" s="187" t="str">
        <f>IFERROR(X12/P12,"-")</f>
        <v>-</v>
      </c>
      <c r="Z12" s="187" t="str">
        <f>IFERROR(X12/V12,"-")</f>
        <v>-</v>
      </c>
      <c r="AA12" s="188"/>
      <c r="AB12" s="85"/>
      <c r="AC12" s="79"/>
      <c r="AD12" s="94"/>
      <c r="AE12" s="95" t="str">
        <f>IF(P12=0,"",IF(AD12=0,"",(AD12/P12)))</f>
        <v/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 t="str">
        <f>IF(P12=0,"",IF(AM12=0,"",(AM12/P12)))</f>
        <v/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 t="str">
        <f>IF(P12=0,"",IF(AV12=0,"",(AV12/P12)))</f>
        <v/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 t="str">
        <f>IF(P12=0,"",IF(BE12=0,"",(BE12/P12)))</f>
        <v/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 t="str">
        <f>IF(P12=0,"",IF(BN12=0,"",(BN12/P12)))</f>
        <v/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/>
      <c r="BX12" s="127" t="str">
        <f>IF(P12=0,"",IF(BW12=0,"",(BW12/P12)))</f>
        <v/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 t="str">
        <f>IF(P12=0,"",IF(CF12=0,"",(CF12/P12)))</f>
        <v/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77</v>
      </c>
      <c r="E13" s="203" t="s">
        <v>78</v>
      </c>
      <c r="F13" s="203" t="s">
        <v>67</v>
      </c>
      <c r="G13" s="203"/>
      <c r="H13" s="90"/>
      <c r="I13" s="90"/>
      <c r="J13" s="188"/>
      <c r="K13" s="81">
        <v>47</v>
      </c>
      <c r="L13" s="81">
        <v>16</v>
      </c>
      <c r="M13" s="81">
        <v>2</v>
      </c>
      <c r="N13" s="91">
        <v>1</v>
      </c>
      <c r="O13" s="92">
        <v>0</v>
      </c>
      <c r="P13" s="93">
        <f>N13+O13</f>
        <v>1</v>
      </c>
      <c r="Q13" s="82">
        <f>IFERROR(P13/M13,"-")</f>
        <v>0.5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>
        <v>1</v>
      </c>
      <c r="BX13" s="127">
        <f>IF(P13=0,"",IF(BW13=0,"",(BW13/P13)))</f>
        <v>1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0.26923076923077</v>
      </c>
      <c r="B14" s="203" t="s">
        <v>80</v>
      </c>
      <c r="C14" s="203"/>
      <c r="D14" s="203" t="s">
        <v>81</v>
      </c>
      <c r="E14" s="203" t="s">
        <v>82</v>
      </c>
      <c r="F14" s="203" t="s">
        <v>63</v>
      </c>
      <c r="G14" s="203" t="s">
        <v>83</v>
      </c>
      <c r="H14" s="90" t="s">
        <v>84</v>
      </c>
      <c r="I14" s="90" t="s">
        <v>85</v>
      </c>
      <c r="J14" s="188">
        <v>260000</v>
      </c>
      <c r="K14" s="81">
        <v>16</v>
      </c>
      <c r="L14" s="81">
        <v>0</v>
      </c>
      <c r="M14" s="81">
        <v>46</v>
      </c>
      <c r="N14" s="91">
        <v>7</v>
      </c>
      <c r="O14" s="92">
        <v>0</v>
      </c>
      <c r="P14" s="93">
        <f>N14+O14</f>
        <v>7</v>
      </c>
      <c r="Q14" s="82">
        <f>IFERROR(P14/M14,"-")</f>
        <v>0.15217391304348</v>
      </c>
      <c r="R14" s="81">
        <v>0</v>
      </c>
      <c r="S14" s="81">
        <v>3</v>
      </c>
      <c r="T14" s="82">
        <f>IFERROR(S14/(O14+P14),"-")</f>
        <v>0.42857142857143</v>
      </c>
      <c r="U14" s="182">
        <f>IFERROR(J14/SUM(P14:P19),"-")</f>
        <v>13000</v>
      </c>
      <c r="V14" s="84">
        <v>1</v>
      </c>
      <c r="W14" s="82">
        <f>IF(P14=0,"-",V14/P14)</f>
        <v>0.14285714285714</v>
      </c>
      <c r="X14" s="186">
        <v>9000</v>
      </c>
      <c r="Y14" s="187">
        <f>IFERROR(X14/P14,"-")</f>
        <v>1285.7142857143</v>
      </c>
      <c r="Z14" s="187">
        <f>IFERROR(X14/V14,"-")</f>
        <v>9000</v>
      </c>
      <c r="AA14" s="188">
        <f>SUM(X14:X19)-SUM(J14:J19)</f>
        <v>-190000</v>
      </c>
      <c r="AB14" s="85">
        <f>SUM(X14:X19)/SUM(J14:J19)</f>
        <v>0.26923076923077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5</v>
      </c>
      <c r="BO14" s="120">
        <f>IF(P14=0,"",IF(BN14=0,"",(BN14/P14)))</f>
        <v>0.71428571428571</v>
      </c>
      <c r="BP14" s="121">
        <v>1</v>
      </c>
      <c r="BQ14" s="122">
        <f>IFERROR(BP14/BN14,"-")</f>
        <v>0.2</v>
      </c>
      <c r="BR14" s="123">
        <v>9000</v>
      </c>
      <c r="BS14" s="124">
        <f>IFERROR(BR14/BN14,"-")</f>
        <v>1800</v>
      </c>
      <c r="BT14" s="125"/>
      <c r="BU14" s="125"/>
      <c r="BV14" s="125">
        <v>1</v>
      </c>
      <c r="BW14" s="126">
        <v>2</v>
      </c>
      <c r="BX14" s="127">
        <f>IF(P14=0,"",IF(BW14=0,"",(BW14/P14)))</f>
        <v>0.28571428571429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9000</v>
      </c>
      <c r="CQ14" s="141">
        <v>9000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86</v>
      </c>
      <c r="C15" s="203"/>
      <c r="D15" s="203" t="s">
        <v>81</v>
      </c>
      <c r="E15" s="203" t="s">
        <v>82</v>
      </c>
      <c r="F15" s="203" t="s">
        <v>67</v>
      </c>
      <c r="G15" s="203"/>
      <c r="H15" s="90"/>
      <c r="I15" s="90"/>
      <c r="J15" s="188"/>
      <c r="K15" s="81">
        <v>20</v>
      </c>
      <c r="L15" s="81">
        <v>15</v>
      </c>
      <c r="M15" s="81">
        <v>4</v>
      </c>
      <c r="N15" s="91">
        <v>3</v>
      </c>
      <c r="O15" s="92">
        <v>0</v>
      </c>
      <c r="P15" s="93">
        <f>N15+O15</f>
        <v>3</v>
      </c>
      <c r="Q15" s="82">
        <f>IFERROR(P15/M15,"-")</f>
        <v>0.75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2</v>
      </c>
      <c r="W15" s="82">
        <f>IF(P15=0,"-",V15/P15)</f>
        <v>0.66666666666667</v>
      </c>
      <c r="X15" s="186">
        <v>46000</v>
      </c>
      <c r="Y15" s="187">
        <f>IFERROR(X15/P15,"-")</f>
        <v>15333.333333333</v>
      </c>
      <c r="Z15" s="187">
        <f>IFERROR(X15/V15,"-")</f>
        <v>23000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>
        <v>1</v>
      </c>
      <c r="BH15" s="114">
        <f>IFERROR(BG15/BE15,"-")</f>
        <v>1</v>
      </c>
      <c r="BI15" s="115">
        <v>2000</v>
      </c>
      <c r="BJ15" s="116">
        <f>IFERROR(BI15/BE15,"-")</f>
        <v>2000</v>
      </c>
      <c r="BK15" s="117">
        <v>1</v>
      </c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0.66666666666667</v>
      </c>
      <c r="BY15" s="128">
        <v>1</v>
      </c>
      <c r="BZ15" s="129">
        <f>IFERROR(BY15/BW15,"-")</f>
        <v>0.5</v>
      </c>
      <c r="CA15" s="130">
        <v>44000</v>
      </c>
      <c r="CB15" s="131">
        <f>IFERROR(CA15/BW15,"-")</f>
        <v>22000</v>
      </c>
      <c r="CC15" s="132"/>
      <c r="CD15" s="132"/>
      <c r="CE15" s="132">
        <v>1</v>
      </c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2</v>
      </c>
      <c r="CP15" s="141">
        <v>46000</v>
      </c>
      <c r="CQ15" s="141">
        <v>44000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87</v>
      </c>
      <c r="C16" s="203"/>
      <c r="D16" s="203" t="s">
        <v>88</v>
      </c>
      <c r="E16" s="203" t="s">
        <v>89</v>
      </c>
      <c r="F16" s="203" t="s">
        <v>63</v>
      </c>
      <c r="G16" s="203"/>
      <c r="H16" s="90" t="s">
        <v>84</v>
      </c>
      <c r="I16" s="90" t="s">
        <v>90</v>
      </c>
      <c r="J16" s="188"/>
      <c r="K16" s="81">
        <v>2</v>
      </c>
      <c r="L16" s="81">
        <v>0</v>
      </c>
      <c r="M16" s="81">
        <v>15</v>
      </c>
      <c r="N16" s="91">
        <v>0</v>
      </c>
      <c r="O16" s="92">
        <v>0</v>
      </c>
      <c r="P16" s="93">
        <f>N16+O16</f>
        <v>0</v>
      </c>
      <c r="Q16" s="82">
        <f>IFERROR(P16/M16,"-")</f>
        <v>0</v>
      </c>
      <c r="R16" s="81">
        <v>0</v>
      </c>
      <c r="S16" s="81">
        <v>0</v>
      </c>
      <c r="T16" s="82" t="str">
        <f>IFERROR(S16/(O16+P16),"-")</f>
        <v>-</v>
      </c>
      <c r="U16" s="182"/>
      <c r="V16" s="84">
        <v>0</v>
      </c>
      <c r="W16" s="82" t="str">
        <f>IF(P16=0,"-",V16/P16)</f>
        <v>-</v>
      </c>
      <c r="X16" s="186">
        <v>0</v>
      </c>
      <c r="Y16" s="187" t="str">
        <f>IFERROR(X16/P16,"-")</f>
        <v>-</v>
      </c>
      <c r="Z16" s="187" t="str">
        <f>IFERROR(X16/V16,"-")</f>
        <v>-</v>
      </c>
      <c r="AA16" s="188"/>
      <c r="AB16" s="85"/>
      <c r="AC16" s="79"/>
      <c r="AD16" s="94"/>
      <c r="AE16" s="95" t="str">
        <f>IF(P16=0,"",IF(AD16=0,"",(AD16/P16)))</f>
        <v/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 t="str">
        <f>IF(P16=0,"",IF(AM16=0,"",(AM16/P16)))</f>
        <v/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 t="str">
        <f>IF(P16=0,"",IF(AV16=0,"",(AV16/P16)))</f>
        <v/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 t="str">
        <f>IF(P16=0,"",IF(BE16=0,"",(BE16/P16)))</f>
        <v/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 t="str">
        <f>IF(P16=0,"",IF(BN16=0,"",(BN16/P16)))</f>
        <v/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/>
      <c r="BX16" s="127" t="str">
        <f>IF(P16=0,"",IF(BW16=0,"",(BW16/P16)))</f>
        <v/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 t="str">
        <f>IF(P16=0,"",IF(CF16=0,"",(CF16/P16)))</f>
        <v/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91</v>
      </c>
      <c r="C17" s="203"/>
      <c r="D17" s="203" t="s">
        <v>88</v>
      </c>
      <c r="E17" s="203" t="s">
        <v>89</v>
      </c>
      <c r="F17" s="203" t="s">
        <v>67</v>
      </c>
      <c r="G17" s="203"/>
      <c r="H17" s="90"/>
      <c r="I17" s="90"/>
      <c r="J17" s="188"/>
      <c r="K17" s="81">
        <v>36</v>
      </c>
      <c r="L17" s="81">
        <v>17</v>
      </c>
      <c r="M17" s="81">
        <v>8</v>
      </c>
      <c r="N17" s="91">
        <v>3</v>
      </c>
      <c r="O17" s="92">
        <v>0</v>
      </c>
      <c r="P17" s="93">
        <f>N17+O17</f>
        <v>3</v>
      </c>
      <c r="Q17" s="82">
        <f>IFERROR(P17/M17,"-")</f>
        <v>0.375</v>
      </c>
      <c r="R17" s="81">
        <v>0</v>
      </c>
      <c r="S17" s="81">
        <v>0</v>
      </c>
      <c r="T17" s="82">
        <f>IFERROR(S17/(O17+P17),"-")</f>
        <v>0</v>
      </c>
      <c r="U17" s="182"/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/>
      <c r="AB17" s="85"/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1</v>
      </c>
      <c r="BO17" s="120">
        <f>IF(P17=0,"",IF(BN17=0,"",(BN17/P17)))</f>
        <v>0.33333333333333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2</v>
      </c>
      <c r="BX17" s="127">
        <f>IF(P17=0,"",IF(BW17=0,"",(BW17/P17)))</f>
        <v>0.66666666666667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92</v>
      </c>
      <c r="C18" s="203"/>
      <c r="D18" s="203" t="s">
        <v>93</v>
      </c>
      <c r="E18" s="203" t="s">
        <v>94</v>
      </c>
      <c r="F18" s="203" t="s">
        <v>63</v>
      </c>
      <c r="G18" s="203"/>
      <c r="H18" s="90" t="s">
        <v>84</v>
      </c>
      <c r="I18" s="90" t="s">
        <v>95</v>
      </c>
      <c r="J18" s="188"/>
      <c r="K18" s="81">
        <v>9</v>
      </c>
      <c r="L18" s="81">
        <v>0</v>
      </c>
      <c r="M18" s="81">
        <v>27</v>
      </c>
      <c r="N18" s="91">
        <v>3</v>
      </c>
      <c r="O18" s="92">
        <v>0</v>
      </c>
      <c r="P18" s="93">
        <f>N18+O18</f>
        <v>3</v>
      </c>
      <c r="Q18" s="82">
        <f>IFERROR(P18/M18,"-")</f>
        <v>0.11111111111111</v>
      </c>
      <c r="R18" s="81">
        <v>1</v>
      </c>
      <c r="S18" s="81">
        <v>1</v>
      </c>
      <c r="T18" s="82">
        <f>IFERROR(S18/(O18+P18),"-")</f>
        <v>0.33333333333333</v>
      </c>
      <c r="U18" s="182"/>
      <c r="V18" s="84">
        <v>3</v>
      </c>
      <c r="W18" s="82">
        <f>IF(P18=0,"-",V18/P18)</f>
        <v>1</v>
      </c>
      <c r="X18" s="186">
        <v>5000</v>
      </c>
      <c r="Y18" s="187">
        <f>IFERROR(X18/P18,"-")</f>
        <v>1666.6666666667</v>
      </c>
      <c r="Z18" s="187">
        <f>IFERROR(X18/V18,"-")</f>
        <v>1666.6666666667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>
        <f>IF(P18=0,"",IF(BN18=0,"",(BN18/P18)))</f>
        <v>0</v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>
        <v>3</v>
      </c>
      <c r="BX18" s="127">
        <f>IF(P18=0,"",IF(BW18=0,"",(BW18/P18)))</f>
        <v>1</v>
      </c>
      <c r="BY18" s="128">
        <v>3</v>
      </c>
      <c r="BZ18" s="129">
        <f>IFERROR(BY18/BW18,"-")</f>
        <v>1</v>
      </c>
      <c r="CA18" s="130">
        <v>5000</v>
      </c>
      <c r="CB18" s="131">
        <f>IFERROR(CA18/BW18,"-")</f>
        <v>1666.6666666667</v>
      </c>
      <c r="CC18" s="132">
        <v>3</v>
      </c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3</v>
      </c>
      <c r="CP18" s="141">
        <v>5000</v>
      </c>
      <c r="CQ18" s="141">
        <v>3000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93</v>
      </c>
      <c r="E19" s="203" t="s">
        <v>94</v>
      </c>
      <c r="F19" s="203" t="s">
        <v>67</v>
      </c>
      <c r="G19" s="203"/>
      <c r="H19" s="90"/>
      <c r="I19" s="90"/>
      <c r="J19" s="188"/>
      <c r="K19" s="81">
        <v>23</v>
      </c>
      <c r="L19" s="81">
        <v>18</v>
      </c>
      <c r="M19" s="81">
        <v>8</v>
      </c>
      <c r="N19" s="91">
        <v>4</v>
      </c>
      <c r="O19" s="92">
        <v>0</v>
      </c>
      <c r="P19" s="93">
        <f>N19+O19</f>
        <v>4</v>
      </c>
      <c r="Q19" s="82">
        <f>IFERROR(P19/M19,"-")</f>
        <v>0.5</v>
      </c>
      <c r="R19" s="81">
        <v>0</v>
      </c>
      <c r="S19" s="81">
        <v>1</v>
      </c>
      <c r="T19" s="82">
        <f>IFERROR(S19/(O19+P19),"-")</f>
        <v>0.25</v>
      </c>
      <c r="U19" s="182"/>
      <c r="V19" s="84">
        <v>2</v>
      </c>
      <c r="W19" s="82">
        <f>IF(P19=0,"-",V19/P19)</f>
        <v>0.5</v>
      </c>
      <c r="X19" s="186">
        <v>10000</v>
      </c>
      <c r="Y19" s="187">
        <f>IFERROR(X19/P19,"-")</f>
        <v>2500</v>
      </c>
      <c r="Z19" s="187">
        <f>IFERROR(X19/V19,"-")</f>
        <v>5000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>
        <v>1</v>
      </c>
      <c r="BO19" s="120">
        <f>IF(P19=0,"",IF(BN19=0,"",(BN19/P19)))</f>
        <v>0.25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3</v>
      </c>
      <c r="BX19" s="127">
        <f>IF(P19=0,"",IF(BW19=0,"",(BW19/P19)))</f>
        <v>0.75</v>
      </c>
      <c r="BY19" s="128">
        <v>2</v>
      </c>
      <c r="BZ19" s="129">
        <f>IFERROR(BY19/BW19,"-")</f>
        <v>0.66666666666667</v>
      </c>
      <c r="CA19" s="130">
        <v>10000</v>
      </c>
      <c r="CB19" s="131">
        <f>IFERROR(CA19/BW19,"-")</f>
        <v>3333.3333333333</v>
      </c>
      <c r="CC19" s="132">
        <v>2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10000</v>
      </c>
      <c r="CQ19" s="141">
        <v>5000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>
        <f>AB20</f>
        <v>0.025</v>
      </c>
      <c r="B20" s="203" t="s">
        <v>97</v>
      </c>
      <c r="C20" s="203"/>
      <c r="D20" s="203" t="s">
        <v>98</v>
      </c>
      <c r="E20" s="203" t="s">
        <v>70</v>
      </c>
      <c r="F20" s="203" t="s">
        <v>63</v>
      </c>
      <c r="G20" s="203" t="s">
        <v>99</v>
      </c>
      <c r="H20" s="90" t="s">
        <v>100</v>
      </c>
      <c r="I20" s="204" t="s">
        <v>101</v>
      </c>
      <c r="J20" s="188">
        <v>120000</v>
      </c>
      <c r="K20" s="81">
        <v>15</v>
      </c>
      <c r="L20" s="81">
        <v>0</v>
      </c>
      <c r="M20" s="81">
        <v>74</v>
      </c>
      <c r="N20" s="91">
        <v>4</v>
      </c>
      <c r="O20" s="92">
        <v>0</v>
      </c>
      <c r="P20" s="93">
        <f>N20+O20</f>
        <v>4</v>
      </c>
      <c r="Q20" s="82">
        <f>IFERROR(P20/M20,"-")</f>
        <v>0.054054054054054</v>
      </c>
      <c r="R20" s="81">
        <v>0</v>
      </c>
      <c r="S20" s="81">
        <v>3</v>
      </c>
      <c r="T20" s="82">
        <f>IFERROR(S20/(O20+P20),"-")</f>
        <v>0.75</v>
      </c>
      <c r="U20" s="182">
        <f>IFERROR(J20/SUM(P20:P21),"-")</f>
        <v>17142.857142857</v>
      </c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>
        <f>SUM(X20:X21)-SUM(J20:J21)</f>
        <v>-117000</v>
      </c>
      <c r="AB20" s="85">
        <f>SUM(X20:X21)/SUM(J20:J21)</f>
        <v>0.025</v>
      </c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0.25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0.25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98</v>
      </c>
      <c r="E21" s="203" t="s">
        <v>70</v>
      </c>
      <c r="F21" s="203" t="s">
        <v>67</v>
      </c>
      <c r="G21" s="203"/>
      <c r="H21" s="90"/>
      <c r="I21" s="90"/>
      <c r="J21" s="188"/>
      <c r="K21" s="81">
        <v>18</v>
      </c>
      <c r="L21" s="81">
        <v>12</v>
      </c>
      <c r="M21" s="81">
        <v>21</v>
      </c>
      <c r="N21" s="91">
        <v>3</v>
      </c>
      <c r="O21" s="92">
        <v>0</v>
      </c>
      <c r="P21" s="93">
        <f>N21+O21</f>
        <v>3</v>
      </c>
      <c r="Q21" s="82">
        <f>IFERROR(P21/M21,"-")</f>
        <v>0.14285714285714</v>
      </c>
      <c r="R21" s="81">
        <v>0</v>
      </c>
      <c r="S21" s="81">
        <v>0</v>
      </c>
      <c r="T21" s="82">
        <f>IFERROR(S21/(O21+P21),"-")</f>
        <v>0</v>
      </c>
      <c r="U21" s="182"/>
      <c r="V21" s="84">
        <v>1</v>
      </c>
      <c r="W21" s="82">
        <f>IF(P21=0,"-",V21/P21)</f>
        <v>0.33333333333333</v>
      </c>
      <c r="X21" s="186">
        <v>3000</v>
      </c>
      <c r="Y21" s="187">
        <f>IFERROR(X21/P21,"-")</f>
        <v>1000</v>
      </c>
      <c r="Z21" s="187">
        <f>IFERROR(X21/V21,"-")</f>
        <v>3000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0.33333333333333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0.66666666666667</v>
      </c>
      <c r="BY21" s="128">
        <v>1</v>
      </c>
      <c r="BZ21" s="129">
        <f>IFERROR(BY21/BW21,"-")</f>
        <v>0.5</v>
      </c>
      <c r="CA21" s="130">
        <v>3000</v>
      </c>
      <c r="CB21" s="131">
        <f>IFERROR(CA21/BW21,"-")</f>
        <v>1500</v>
      </c>
      <c r="CC21" s="132">
        <v>1</v>
      </c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3000</v>
      </c>
      <c r="CQ21" s="141">
        <v>3000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0.77333333333333</v>
      </c>
      <c r="B22" s="203" t="s">
        <v>103</v>
      </c>
      <c r="C22" s="203"/>
      <c r="D22" s="203" t="s">
        <v>61</v>
      </c>
      <c r="E22" s="203" t="s">
        <v>104</v>
      </c>
      <c r="F22" s="203" t="s">
        <v>105</v>
      </c>
      <c r="G22" s="203" t="s">
        <v>106</v>
      </c>
      <c r="H22" s="90" t="s">
        <v>107</v>
      </c>
      <c r="I22" s="204" t="s">
        <v>101</v>
      </c>
      <c r="J22" s="188">
        <v>150000</v>
      </c>
      <c r="K22" s="81">
        <v>20</v>
      </c>
      <c r="L22" s="81">
        <v>0</v>
      </c>
      <c r="M22" s="81">
        <v>77</v>
      </c>
      <c r="N22" s="91">
        <v>8</v>
      </c>
      <c r="O22" s="92">
        <v>1</v>
      </c>
      <c r="P22" s="93">
        <f>N22+O22</f>
        <v>9</v>
      </c>
      <c r="Q22" s="82">
        <f>IFERROR(P22/M22,"-")</f>
        <v>0.11688311688312</v>
      </c>
      <c r="R22" s="81">
        <v>0</v>
      </c>
      <c r="S22" s="81">
        <v>3</v>
      </c>
      <c r="T22" s="82">
        <f>IFERROR(S22/(O22+P22),"-")</f>
        <v>0.3</v>
      </c>
      <c r="U22" s="182">
        <f>IFERROR(J22/SUM(P22:P23),"-")</f>
        <v>9375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SUM(X22:X23)-SUM(J22:J23)</f>
        <v>-34000</v>
      </c>
      <c r="AB22" s="85">
        <f>SUM(X22:X23)/SUM(J22:J23)</f>
        <v>0.77333333333333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0.22222222222222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5</v>
      </c>
      <c r="BO22" s="120">
        <f>IF(P22=0,"",IF(BN22=0,"",(BN22/P22)))</f>
        <v>0.55555555555556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>
        <v>1</v>
      </c>
      <c r="BX22" s="127">
        <f>IF(P22=0,"",IF(BW22=0,"",(BW22/P22)))</f>
        <v>0.11111111111111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0.11111111111111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108</v>
      </c>
      <c r="C23" s="203"/>
      <c r="D23" s="203" t="s">
        <v>61</v>
      </c>
      <c r="E23" s="203" t="s">
        <v>104</v>
      </c>
      <c r="F23" s="203" t="s">
        <v>67</v>
      </c>
      <c r="G23" s="203"/>
      <c r="H23" s="90"/>
      <c r="I23" s="90"/>
      <c r="J23" s="188"/>
      <c r="K23" s="81">
        <v>30</v>
      </c>
      <c r="L23" s="81">
        <v>22</v>
      </c>
      <c r="M23" s="81">
        <v>11</v>
      </c>
      <c r="N23" s="91">
        <v>7</v>
      </c>
      <c r="O23" s="92">
        <v>0</v>
      </c>
      <c r="P23" s="93">
        <f>N23+O23</f>
        <v>7</v>
      </c>
      <c r="Q23" s="82">
        <f>IFERROR(P23/M23,"-")</f>
        <v>0.63636363636364</v>
      </c>
      <c r="R23" s="81">
        <v>0</v>
      </c>
      <c r="S23" s="81">
        <v>2</v>
      </c>
      <c r="T23" s="82">
        <f>IFERROR(S23/(O23+P23),"-")</f>
        <v>0.28571428571429</v>
      </c>
      <c r="U23" s="182"/>
      <c r="V23" s="84">
        <v>5</v>
      </c>
      <c r="W23" s="82">
        <f>IF(P23=0,"-",V23/P23)</f>
        <v>0.71428571428571</v>
      </c>
      <c r="X23" s="186">
        <v>116000</v>
      </c>
      <c r="Y23" s="187">
        <f>IFERROR(X23/P23,"-")</f>
        <v>16571.428571429</v>
      </c>
      <c r="Z23" s="187">
        <f>IFERROR(X23/V23,"-")</f>
        <v>23200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>
        <v>1</v>
      </c>
      <c r="BH23" s="114">
        <f>IFERROR(BG23/BE23,"-")</f>
        <v>1</v>
      </c>
      <c r="BI23" s="115">
        <v>3000</v>
      </c>
      <c r="BJ23" s="116">
        <f>IFERROR(BI23/BE23,"-")</f>
        <v>3000</v>
      </c>
      <c r="BK23" s="117">
        <v>1</v>
      </c>
      <c r="BL23" s="117"/>
      <c r="BM23" s="117"/>
      <c r="BN23" s="119">
        <v>2</v>
      </c>
      <c r="BO23" s="120">
        <f>IF(P23=0,"",IF(BN23=0,"",(BN23/P23)))</f>
        <v>0.28571428571429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2</v>
      </c>
      <c r="BX23" s="127">
        <f>IF(P23=0,"",IF(BW23=0,"",(BW23/P23)))</f>
        <v>0.28571428571429</v>
      </c>
      <c r="BY23" s="128">
        <v>2</v>
      </c>
      <c r="BZ23" s="129">
        <f>IFERROR(BY23/BW23,"-")</f>
        <v>1</v>
      </c>
      <c r="CA23" s="130">
        <v>47000</v>
      </c>
      <c r="CB23" s="131">
        <f>IFERROR(CA23/BW23,"-")</f>
        <v>23500</v>
      </c>
      <c r="CC23" s="132"/>
      <c r="CD23" s="132">
        <v>1</v>
      </c>
      <c r="CE23" s="132">
        <v>1</v>
      </c>
      <c r="CF23" s="133">
        <v>2</v>
      </c>
      <c r="CG23" s="134">
        <f>IF(P23=0,"",IF(CF23=0,"",(CF23/P23)))</f>
        <v>0.28571428571429</v>
      </c>
      <c r="CH23" s="135">
        <v>2</v>
      </c>
      <c r="CI23" s="136">
        <f>IFERROR(CH23/CF23,"-")</f>
        <v>1</v>
      </c>
      <c r="CJ23" s="137">
        <v>66000</v>
      </c>
      <c r="CK23" s="138">
        <f>IFERROR(CJ23/CF23,"-")</f>
        <v>33000</v>
      </c>
      <c r="CL23" s="139"/>
      <c r="CM23" s="139">
        <v>1</v>
      </c>
      <c r="CN23" s="139">
        <v>1</v>
      </c>
      <c r="CO23" s="140">
        <v>5</v>
      </c>
      <c r="CP23" s="141">
        <v>116000</v>
      </c>
      <c r="CQ23" s="141">
        <v>61000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>
        <f>AB24</f>
        <v>0.2</v>
      </c>
      <c r="B24" s="203" t="s">
        <v>109</v>
      </c>
      <c r="C24" s="203"/>
      <c r="D24" s="203" t="s">
        <v>61</v>
      </c>
      <c r="E24" s="203" t="s">
        <v>104</v>
      </c>
      <c r="F24" s="203" t="s">
        <v>105</v>
      </c>
      <c r="G24" s="203" t="s">
        <v>110</v>
      </c>
      <c r="H24" s="90" t="s">
        <v>107</v>
      </c>
      <c r="I24" s="90" t="s">
        <v>111</v>
      </c>
      <c r="J24" s="188">
        <v>150000</v>
      </c>
      <c r="K24" s="81">
        <v>15</v>
      </c>
      <c r="L24" s="81">
        <v>0</v>
      </c>
      <c r="M24" s="81">
        <v>56</v>
      </c>
      <c r="N24" s="91">
        <v>5</v>
      </c>
      <c r="O24" s="92">
        <v>0</v>
      </c>
      <c r="P24" s="93">
        <f>N24+O24</f>
        <v>5</v>
      </c>
      <c r="Q24" s="82">
        <f>IFERROR(P24/M24,"-")</f>
        <v>0.089285714285714</v>
      </c>
      <c r="R24" s="81">
        <v>0</v>
      </c>
      <c r="S24" s="81">
        <v>2</v>
      </c>
      <c r="T24" s="82">
        <f>IFERROR(S24/(O24+P24),"-")</f>
        <v>0.4</v>
      </c>
      <c r="U24" s="182">
        <f>IFERROR(J24/SUM(P24:P25),"-")</f>
        <v>10000</v>
      </c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>
        <f>SUM(X24:X25)-SUM(J24:J25)</f>
        <v>-120000</v>
      </c>
      <c r="AB24" s="85">
        <f>SUM(X24:X25)/SUM(J24:J25)</f>
        <v>0.2</v>
      </c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2</v>
      </c>
      <c r="BO24" s="120">
        <f>IF(P24=0,"",IF(BN24=0,"",(BN24/P24)))</f>
        <v>0.4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0.4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112</v>
      </c>
      <c r="C25" s="203"/>
      <c r="D25" s="203" t="s">
        <v>61</v>
      </c>
      <c r="E25" s="203" t="s">
        <v>104</v>
      </c>
      <c r="F25" s="203" t="s">
        <v>67</v>
      </c>
      <c r="G25" s="203"/>
      <c r="H25" s="90"/>
      <c r="I25" s="90"/>
      <c r="J25" s="188"/>
      <c r="K25" s="81">
        <v>79</v>
      </c>
      <c r="L25" s="81">
        <v>30</v>
      </c>
      <c r="M25" s="81">
        <v>14</v>
      </c>
      <c r="N25" s="91">
        <v>10</v>
      </c>
      <c r="O25" s="92">
        <v>0</v>
      </c>
      <c r="P25" s="93">
        <f>N25+O25</f>
        <v>10</v>
      </c>
      <c r="Q25" s="82">
        <f>IFERROR(P25/M25,"-")</f>
        <v>0.71428571428571</v>
      </c>
      <c r="R25" s="81">
        <v>1</v>
      </c>
      <c r="S25" s="81">
        <v>2</v>
      </c>
      <c r="T25" s="82">
        <f>IFERROR(S25/(O25+P25),"-")</f>
        <v>0.2</v>
      </c>
      <c r="U25" s="182"/>
      <c r="V25" s="84">
        <v>3</v>
      </c>
      <c r="W25" s="82">
        <f>IF(P25=0,"-",V25/P25)</f>
        <v>0.3</v>
      </c>
      <c r="X25" s="186">
        <v>30000</v>
      </c>
      <c r="Y25" s="187">
        <f>IFERROR(X25/P25,"-")</f>
        <v>3000</v>
      </c>
      <c r="Z25" s="187">
        <f>IFERROR(X25/V25,"-")</f>
        <v>10000</v>
      </c>
      <c r="AA25" s="188"/>
      <c r="AB25" s="85"/>
      <c r="AC25" s="79"/>
      <c r="AD25" s="94">
        <v>1</v>
      </c>
      <c r="AE25" s="95">
        <f>IF(P25=0,"",IF(AD25=0,"",(AD25/P25)))</f>
        <v>0.1</v>
      </c>
      <c r="AF25" s="94"/>
      <c r="AG25" s="96">
        <f>IFERROR(AF25/AD25,"-")</f>
        <v>0</v>
      </c>
      <c r="AH25" s="97"/>
      <c r="AI25" s="98">
        <f>IFERROR(AH25/AD25,"-")</f>
        <v>0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4</v>
      </c>
      <c r="BO25" s="120">
        <f>IF(P25=0,"",IF(BN25=0,"",(BN25/P25)))</f>
        <v>0.4</v>
      </c>
      <c r="BP25" s="121">
        <v>1</v>
      </c>
      <c r="BQ25" s="122">
        <f>IFERROR(BP25/BN25,"-")</f>
        <v>0.25</v>
      </c>
      <c r="BR25" s="123">
        <v>2000</v>
      </c>
      <c r="BS25" s="124">
        <f>IFERROR(BR25/BN25,"-")</f>
        <v>500</v>
      </c>
      <c r="BT25" s="125">
        <v>1</v>
      </c>
      <c r="BU25" s="125"/>
      <c r="BV25" s="125"/>
      <c r="BW25" s="126">
        <v>3</v>
      </c>
      <c r="BX25" s="127">
        <f>IF(P25=0,"",IF(BW25=0,"",(BW25/P25)))</f>
        <v>0.3</v>
      </c>
      <c r="BY25" s="128">
        <v>1</v>
      </c>
      <c r="BZ25" s="129">
        <f>IFERROR(BY25/BW25,"-")</f>
        <v>0.33333333333333</v>
      </c>
      <c r="CA25" s="130">
        <v>18000</v>
      </c>
      <c r="CB25" s="131">
        <f>IFERROR(CA25/BW25,"-")</f>
        <v>6000</v>
      </c>
      <c r="CC25" s="132"/>
      <c r="CD25" s="132"/>
      <c r="CE25" s="132">
        <v>1</v>
      </c>
      <c r="CF25" s="133">
        <v>2</v>
      </c>
      <c r="CG25" s="134">
        <f>IF(P25=0,"",IF(CF25=0,"",(CF25/P25)))</f>
        <v>0.2</v>
      </c>
      <c r="CH25" s="135">
        <v>1</v>
      </c>
      <c r="CI25" s="136">
        <f>IFERROR(CH25/CF25,"-")</f>
        <v>0.5</v>
      </c>
      <c r="CJ25" s="137">
        <v>10000</v>
      </c>
      <c r="CK25" s="138">
        <f>IFERROR(CJ25/CF25,"-")</f>
        <v>5000</v>
      </c>
      <c r="CL25" s="139"/>
      <c r="CM25" s="139">
        <v>1</v>
      </c>
      <c r="CN25" s="139"/>
      <c r="CO25" s="140">
        <v>3</v>
      </c>
      <c r="CP25" s="141">
        <v>30000</v>
      </c>
      <c r="CQ25" s="141">
        <v>18000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>
        <f>AB26</f>
        <v>0.13333333333333</v>
      </c>
      <c r="B26" s="203" t="s">
        <v>113</v>
      </c>
      <c r="C26" s="203"/>
      <c r="D26" s="203" t="s">
        <v>61</v>
      </c>
      <c r="E26" s="203" t="s">
        <v>104</v>
      </c>
      <c r="F26" s="203" t="s">
        <v>63</v>
      </c>
      <c r="G26" s="203" t="s">
        <v>114</v>
      </c>
      <c r="H26" s="90" t="s">
        <v>115</v>
      </c>
      <c r="I26" s="205" t="s">
        <v>116</v>
      </c>
      <c r="J26" s="188">
        <v>120000</v>
      </c>
      <c r="K26" s="81">
        <v>12</v>
      </c>
      <c r="L26" s="81">
        <v>0</v>
      </c>
      <c r="M26" s="81">
        <v>68</v>
      </c>
      <c r="N26" s="91">
        <v>5</v>
      </c>
      <c r="O26" s="92">
        <v>0</v>
      </c>
      <c r="P26" s="93">
        <f>N26+O26</f>
        <v>5</v>
      </c>
      <c r="Q26" s="82">
        <f>IFERROR(P26/M26,"-")</f>
        <v>0.073529411764706</v>
      </c>
      <c r="R26" s="81">
        <v>0</v>
      </c>
      <c r="S26" s="81">
        <v>2</v>
      </c>
      <c r="T26" s="82">
        <f>IFERROR(S26/(O26+P26),"-")</f>
        <v>0.4</v>
      </c>
      <c r="U26" s="182">
        <f>IFERROR(J26/SUM(P26:P27),"-")</f>
        <v>15000</v>
      </c>
      <c r="V26" s="84">
        <v>1</v>
      </c>
      <c r="W26" s="82">
        <f>IF(P26=0,"-",V26/P26)</f>
        <v>0.2</v>
      </c>
      <c r="X26" s="186">
        <v>16000</v>
      </c>
      <c r="Y26" s="187">
        <f>IFERROR(X26/P26,"-")</f>
        <v>3200</v>
      </c>
      <c r="Z26" s="187">
        <f>IFERROR(X26/V26,"-")</f>
        <v>16000</v>
      </c>
      <c r="AA26" s="188">
        <f>SUM(X26:X27)-SUM(J26:J27)</f>
        <v>-104000</v>
      </c>
      <c r="AB26" s="85">
        <f>SUM(X26:X27)/SUM(J26:J27)</f>
        <v>0.13333333333333</v>
      </c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2</v>
      </c>
      <c r="BF26" s="113">
        <f>IF(P26=0,"",IF(BE26=0,"",(BE26/P26)))</f>
        <v>0.4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0.4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>
        <v>1</v>
      </c>
      <c r="CG26" s="134">
        <f>IF(P26=0,"",IF(CF26=0,"",(CF26/P26)))</f>
        <v>0.2</v>
      </c>
      <c r="CH26" s="135">
        <v>1</v>
      </c>
      <c r="CI26" s="136">
        <f>IFERROR(CH26/CF26,"-")</f>
        <v>1</v>
      </c>
      <c r="CJ26" s="137">
        <v>16000</v>
      </c>
      <c r="CK26" s="138">
        <f>IFERROR(CJ26/CF26,"-")</f>
        <v>16000</v>
      </c>
      <c r="CL26" s="139"/>
      <c r="CM26" s="139"/>
      <c r="CN26" s="139">
        <v>1</v>
      </c>
      <c r="CO26" s="140">
        <v>1</v>
      </c>
      <c r="CP26" s="141">
        <v>16000</v>
      </c>
      <c r="CQ26" s="141">
        <v>16000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117</v>
      </c>
      <c r="C27" s="203"/>
      <c r="D27" s="203" t="s">
        <v>61</v>
      </c>
      <c r="E27" s="203" t="s">
        <v>104</v>
      </c>
      <c r="F27" s="203" t="s">
        <v>67</v>
      </c>
      <c r="G27" s="203"/>
      <c r="H27" s="90"/>
      <c r="I27" s="90"/>
      <c r="J27" s="188"/>
      <c r="K27" s="81">
        <v>30</v>
      </c>
      <c r="L27" s="81">
        <v>18</v>
      </c>
      <c r="M27" s="81">
        <v>19</v>
      </c>
      <c r="N27" s="91">
        <v>3</v>
      </c>
      <c r="O27" s="92">
        <v>0</v>
      </c>
      <c r="P27" s="93">
        <f>N27+O27</f>
        <v>3</v>
      </c>
      <c r="Q27" s="82">
        <f>IFERROR(P27/M27,"-")</f>
        <v>0.15789473684211</v>
      </c>
      <c r="R27" s="81">
        <v>0</v>
      </c>
      <c r="S27" s="81">
        <v>2</v>
      </c>
      <c r="T27" s="82">
        <f>IFERROR(S27/(O27+P27),"-")</f>
        <v>0.66666666666667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>
        <v>1</v>
      </c>
      <c r="CG27" s="134">
        <f>IF(P27=0,"",IF(CF27=0,"",(CF27/P27)))</f>
        <v>0.33333333333333</v>
      </c>
      <c r="CH27" s="135"/>
      <c r="CI27" s="136">
        <f>IFERROR(CH27/CF27,"-")</f>
        <v>0</v>
      </c>
      <c r="CJ27" s="137"/>
      <c r="CK27" s="138">
        <f>IFERROR(CJ27/CF27,"-")</f>
        <v>0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1.05</v>
      </c>
      <c r="B28" s="203" t="s">
        <v>118</v>
      </c>
      <c r="C28" s="203"/>
      <c r="D28" s="203" t="s">
        <v>69</v>
      </c>
      <c r="E28" s="203" t="s">
        <v>70</v>
      </c>
      <c r="F28" s="203" t="s">
        <v>63</v>
      </c>
      <c r="G28" s="203" t="s">
        <v>114</v>
      </c>
      <c r="H28" s="90" t="s">
        <v>115</v>
      </c>
      <c r="I28" s="205" t="s">
        <v>119</v>
      </c>
      <c r="J28" s="188">
        <v>120000</v>
      </c>
      <c r="K28" s="81">
        <v>19</v>
      </c>
      <c r="L28" s="81">
        <v>0</v>
      </c>
      <c r="M28" s="81">
        <v>89</v>
      </c>
      <c r="N28" s="91">
        <v>5</v>
      </c>
      <c r="O28" s="92">
        <v>0</v>
      </c>
      <c r="P28" s="93">
        <f>N28+O28</f>
        <v>5</v>
      </c>
      <c r="Q28" s="82">
        <f>IFERROR(P28/M28,"-")</f>
        <v>0.056179775280899</v>
      </c>
      <c r="R28" s="81">
        <v>1</v>
      </c>
      <c r="S28" s="81">
        <v>1</v>
      </c>
      <c r="T28" s="82">
        <f>IFERROR(S28/(O28+P28),"-")</f>
        <v>0.2</v>
      </c>
      <c r="U28" s="182">
        <f>IFERROR(J28/SUM(P28:P29),"-")</f>
        <v>17142.857142857</v>
      </c>
      <c r="V28" s="84">
        <v>1</v>
      </c>
      <c r="W28" s="82">
        <f>IF(P28=0,"-",V28/P28)</f>
        <v>0.2</v>
      </c>
      <c r="X28" s="186">
        <v>126000</v>
      </c>
      <c r="Y28" s="187">
        <f>IFERROR(X28/P28,"-")</f>
        <v>25200</v>
      </c>
      <c r="Z28" s="187">
        <f>IFERROR(X28/V28,"-")</f>
        <v>126000</v>
      </c>
      <c r="AA28" s="188">
        <f>SUM(X28:X29)-SUM(J28:J29)</f>
        <v>6000</v>
      </c>
      <c r="AB28" s="85">
        <f>SUM(X28:X29)/SUM(J28:J29)</f>
        <v>1.05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0.2</v>
      </c>
      <c r="AO28" s="100">
        <v>1</v>
      </c>
      <c r="AP28" s="102">
        <f>IFERROR(AP28/AM28,"-")</f>
        <v>0</v>
      </c>
      <c r="AQ28" s="103">
        <v>126000</v>
      </c>
      <c r="AR28" s="104">
        <f>IFERROR(AQ28/AM28,"-")</f>
        <v>126000</v>
      </c>
      <c r="AS28" s="105"/>
      <c r="AT28" s="105"/>
      <c r="AU28" s="105">
        <v>1</v>
      </c>
      <c r="AV28" s="106">
        <v>1</v>
      </c>
      <c r="AW28" s="107">
        <f>IF(P28=0,"",IF(AV28=0,"",(AV28/P28)))</f>
        <v>0.2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0.4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0.2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1</v>
      </c>
      <c r="CP28" s="141">
        <v>126000</v>
      </c>
      <c r="CQ28" s="141">
        <v>126000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/>
      <c r="B29" s="203" t="s">
        <v>120</v>
      </c>
      <c r="C29" s="203"/>
      <c r="D29" s="203" t="s">
        <v>69</v>
      </c>
      <c r="E29" s="203" t="s">
        <v>70</v>
      </c>
      <c r="F29" s="203" t="s">
        <v>67</v>
      </c>
      <c r="G29" s="203"/>
      <c r="H29" s="90"/>
      <c r="I29" s="90"/>
      <c r="J29" s="188"/>
      <c r="K29" s="81">
        <v>54</v>
      </c>
      <c r="L29" s="81">
        <v>19</v>
      </c>
      <c r="M29" s="81">
        <v>4</v>
      </c>
      <c r="N29" s="91">
        <v>2</v>
      </c>
      <c r="O29" s="92">
        <v>0</v>
      </c>
      <c r="P29" s="93">
        <f>N29+O29</f>
        <v>2</v>
      </c>
      <c r="Q29" s="82">
        <f>IFERROR(P29/M29,"-")</f>
        <v>0.5</v>
      </c>
      <c r="R29" s="81">
        <v>0</v>
      </c>
      <c r="S29" s="81">
        <v>1</v>
      </c>
      <c r="T29" s="82">
        <f>IFERROR(S29/(O29+P29),"-")</f>
        <v>0.5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/>
      <c r="BO29" s="120">
        <f>IF(P29=0,"",IF(BN29=0,"",(BN29/P29)))</f>
        <v>0</v>
      </c>
      <c r="BP29" s="121"/>
      <c r="BQ29" s="122" t="str">
        <f>IFERROR(BP29/BN29,"-")</f>
        <v>-</v>
      </c>
      <c r="BR29" s="123"/>
      <c r="BS29" s="124" t="str">
        <f>IFERROR(BR29/BN29,"-")</f>
        <v>-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>
        <v>1</v>
      </c>
      <c r="CG29" s="134">
        <f>IF(P29=0,"",IF(CF29=0,"",(CF29/P29)))</f>
        <v>0.5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>
        <f>AB30</f>
        <v>0.1</v>
      </c>
      <c r="B30" s="203" t="s">
        <v>121</v>
      </c>
      <c r="C30" s="203"/>
      <c r="D30" s="203" t="s">
        <v>122</v>
      </c>
      <c r="E30" s="203" t="s">
        <v>123</v>
      </c>
      <c r="F30" s="203" t="s">
        <v>124</v>
      </c>
      <c r="G30" s="203" t="s">
        <v>125</v>
      </c>
      <c r="H30" s="90" t="s">
        <v>126</v>
      </c>
      <c r="I30" s="90" t="s">
        <v>127</v>
      </c>
      <c r="J30" s="188">
        <v>50000</v>
      </c>
      <c r="K30" s="81">
        <v>8</v>
      </c>
      <c r="L30" s="81">
        <v>0</v>
      </c>
      <c r="M30" s="81">
        <v>35</v>
      </c>
      <c r="N30" s="91">
        <v>3</v>
      </c>
      <c r="O30" s="92">
        <v>0</v>
      </c>
      <c r="P30" s="93">
        <f>N30+O30</f>
        <v>3</v>
      </c>
      <c r="Q30" s="82">
        <f>IFERROR(P30/M30,"-")</f>
        <v>0.085714285714286</v>
      </c>
      <c r="R30" s="81">
        <v>0</v>
      </c>
      <c r="S30" s="81">
        <v>0</v>
      </c>
      <c r="T30" s="82">
        <f>IFERROR(S30/(O30+P30),"-")</f>
        <v>0</v>
      </c>
      <c r="U30" s="182">
        <f>IFERROR(J30/SUM(P30:P31),"-")</f>
        <v>12500</v>
      </c>
      <c r="V30" s="84">
        <v>1</v>
      </c>
      <c r="W30" s="82">
        <f>IF(P30=0,"-",V30/P30)</f>
        <v>0.33333333333333</v>
      </c>
      <c r="X30" s="186">
        <v>5000</v>
      </c>
      <c r="Y30" s="187">
        <f>IFERROR(X30/P30,"-")</f>
        <v>1666.6666666667</v>
      </c>
      <c r="Z30" s="187">
        <f>IFERROR(X30/V30,"-")</f>
        <v>5000</v>
      </c>
      <c r="AA30" s="188">
        <f>SUM(X30:X31)-SUM(J30:J31)</f>
        <v>-45000</v>
      </c>
      <c r="AB30" s="85">
        <f>SUM(X30:X31)/SUM(J30:J31)</f>
        <v>0.1</v>
      </c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0.33333333333333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1</v>
      </c>
      <c r="BX30" s="127">
        <f>IF(P30=0,"",IF(BW30=0,"",(BW30/P30)))</f>
        <v>0.33333333333333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>
        <v>1</v>
      </c>
      <c r="CG30" s="134">
        <f>IF(P30=0,"",IF(CF30=0,"",(CF30/P30)))</f>
        <v>0.33333333333333</v>
      </c>
      <c r="CH30" s="135">
        <v>1</v>
      </c>
      <c r="CI30" s="136">
        <f>IFERROR(CH30/CF30,"-")</f>
        <v>1</v>
      </c>
      <c r="CJ30" s="137">
        <v>5000</v>
      </c>
      <c r="CK30" s="138">
        <f>IFERROR(CJ30/CF30,"-")</f>
        <v>5000</v>
      </c>
      <c r="CL30" s="139">
        <v>1</v>
      </c>
      <c r="CM30" s="139"/>
      <c r="CN30" s="139"/>
      <c r="CO30" s="140">
        <v>1</v>
      </c>
      <c r="CP30" s="141">
        <v>5000</v>
      </c>
      <c r="CQ30" s="141">
        <v>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128</v>
      </c>
      <c r="C31" s="203"/>
      <c r="D31" s="203" t="s">
        <v>122</v>
      </c>
      <c r="E31" s="203" t="s">
        <v>123</v>
      </c>
      <c r="F31" s="203" t="s">
        <v>67</v>
      </c>
      <c r="G31" s="203"/>
      <c r="H31" s="90"/>
      <c r="I31" s="90"/>
      <c r="J31" s="188"/>
      <c r="K31" s="81">
        <v>8</v>
      </c>
      <c r="L31" s="81">
        <v>6</v>
      </c>
      <c r="M31" s="81">
        <v>0</v>
      </c>
      <c r="N31" s="91">
        <v>1</v>
      </c>
      <c r="O31" s="92">
        <v>0</v>
      </c>
      <c r="P31" s="93">
        <f>N31+O31</f>
        <v>1</v>
      </c>
      <c r="Q31" s="82" t="str">
        <f>IFERROR(P31/M31,"-")</f>
        <v>-</v>
      </c>
      <c r="R31" s="81">
        <v>0</v>
      </c>
      <c r="S31" s="81">
        <v>0</v>
      </c>
      <c r="T31" s="82">
        <f>IFERROR(S31/(O31+P31),"-")</f>
        <v>0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1</v>
      </c>
      <c r="BO31" s="120">
        <f>IF(P31=0,"",IF(BN31=0,"",(BN31/P31)))</f>
        <v>1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 t="str">
        <f>AB32</f>
        <v>0</v>
      </c>
      <c r="B32" s="203" t="s">
        <v>129</v>
      </c>
      <c r="C32" s="203"/>
      <c r="D32" s="203"/>
      <c r="E32" s="203"/>
      <c r="F32" s="203" t="s">
        <v>63</v>
      </c>
      <c r="G32" s="203" t="s">
        <v>130</v>
      </c>
      <c r="H32" s="90" t="s">
        <v>131</v>
      </c>
      <c r="I32" s="90" t="s">
        <v>132</v>
      </c>
      <c r="J32" s="188">
        <v>0</v>
      </c>
      <c r="K32" s="81">
        <v>0</v>
      </c>
      <c r="L32" s="81">
        <v>0</v>
      </c>
      <c r="M32" s="81">
        <v>5</v>
      </c>
      <c r="N32" s="91">
        <v>0</v>
      </c>
      <c r="O32" s="92">
        <v>0</v>
      </c>
      <c r="P32" s="93">
        <f>N32+O32</f>
        <v>0</v>
      </c>
      <c r="Q32" s="82">
        <f>IFERROR(P32/M32,"-")</f>
        <v>0</v>
      </c>
      <c r="R32" s="81">
        <v>0</v>
      </c>
      <c r="S32" s="81">
        <v>0</v>
      </c>
      <c r="T32" s="82" t="str">
        <f>IFERROR(S32/(O32+P32),"-")</f>
        <v>-</v>
      </c>
      <c r="U32" s="182" t="str">
        <f>IFERROR(J32/SUM(P32:P33),"-")</f>
        <v>-</v>
      </c>
      <c r="V32" s="84">
        <v>0</v>
      </c>
      <c r="W32" s="82" t="str">
        <f>IF(P32=0,"-",V32/P32)</f>
        <v>-</v>
      </c>
      <c r="X32" s="186">
        <v>0</v>
      </c>
      <c r="Y32" s="187" t="str">
        <f>IFERROR(X32/P32,"-")</f>
        <v>-</v>
      </c>
      <c r="Z32" s="187" t="str">
        <f>IFERROR(X32/V32,"-")</f>
        <v>-</v>
      </c>
      <c r="AA32" s="188">
        <f>SUM(X32:X33)-SUM(J32:J33)</f>
        <v>0</v>
      </c>
      <c r="AB32" s="85" t="str">
        <f>SUM(X32:X33)/SUM(J32:J33)</f>
        <v>0</v>
      </c>
      <c r="AC32" s="79"/>
      <c r="AD32" s="94"/>
      <c r="AE32" s="95" t="str">
        <f>IF(P32=0,"",IF(AD32=0,"",(AD32/P32)))</f>
        <v/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 t="str">
        <f>IF(P32=0,"",IF(AM32=0,"",(AM32/P32)))</f>
        <v/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 t="str">
        <f>IF(P32=0,"",IF(AV32=0,"",(AV32/P32)))</f>
        <v/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/>
      <c r="BF32" s="113" t="str">
        <f>IF(P32=0,"",IF(BE32=0,"",(BE32/P32)))</f>
        <v/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 t="str">
        <f>IF(P32=0,"",IF(BN32=0,"",(BN32/P32)))</f>
        <v/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 t="str">
        <f>IF(P32=0,"",IF(BW32=0,"",(BW32/P32)))</f>
        <v/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 t="str">
        <f>IF(P32=0,"",IF(CF32=0,"",(CF32/P32)))</f>
        <v/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133</v>
      </c>
      <c r="C33" s="203"/>
      <c r="D33" s="203"/>
      <c r="E33" s="203"/>
      <c r="F33" s="203" t="s">
        <v>67</v>
      </c>
      <c r="G33" s="203"/>
      <c r="H33" s="90"/>
      <c r="I33" s="90"/>
      <c r="J33" s="188"/>
      <c r="K33" s="81">
        <v>1</v>
      </c>
      <c r="L33" s="81">
        <v>1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/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/>
      <c r="AB33" s="85"/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30"/>
      <c r="B34" s="87"/>
      <c r="C34" s="88"/>
      <c r="D34" s="88"/>
      <c r="E34" s="88"/>
      <c r="F34" s="89"/>
      <c r="G34" s="90"/>
      <c r="H34" s="90"/>
      <c r="I34" s="90"/>
      <c r="J34" s="192"/>
      <c r="K34" s="34"/>
      <c r="L34" s="34"/>
      <c r="M34" s="31"/>
      <c r="N34" s="23"/>
      <c r="O34" s="23"/>
      <c r="P34" s="23"/>
      <c r="Q34" s="33"/>
      <c r="R34" s="32"/>
      <c r="S34" s="23"/>
      <c r="T34" s="32"/>
      <c r="U34" s="183"/>
      <c r="V34" s="25"/>
      <c r="W34" s="25"/>
      <c r="X34" s="189"/>
      <c r="Y34" s="189"/>
      <c r="Z34" s="189"/>
      <c r="AA34" s="189"/>
      <c r="AB34" s="33"/>
      <c r="AC34" s="59"/>
      <c r="AD34" s="63"/>
      <c r="AE34" s="64"/>
      <c r="AF34" s="63"/>
      <c r="AG34" s="67"/>
      <c r="AH34" s="68"/>
      <c r="AI34" s="69"/>
      <c r="AJ34" s="70"/>
      <c r="AK34" s="70"/>
      <c r="AL34" s="70"/>
      <c r="AM34" s="63"/>
      <c r="AN34" s="64"/>
      <c r="AO34" s="63"/>
      <c r="AP34" s="67"/>
      <c r="AQ34" s="68"/>
      <c r="AR34" s="69"/>
      <c r="AS34" s="70"/>
      <c r="AT34" s="70"/>
      <c r="AU34" s="70"/>
      <c r="AV34" s="63"/>
      <c r="AW34" s="64"/>
      <c r="AX34" s="63"/>
      <c r="AY34" s="67"/>
      <c r="AZ34" s="68"/>
      <c r="BA34" s="69"/>
      <c r="BB34" s="70"/>
      <c r="BC34" s="70"/>
      <c r="BD34" s="70"/>
      <c r="BE34" s="63"/>
      <c r="BF34" s="64"/>
      <c r="BG34" s="63"/>
      <c r="BH34" s="67"/>
      <c r="BI34" s="68"/>
      <c r="BJ34" s="69"/>
      <c r="BK34" s="70"/>
      <c r="BL34" s="70"/>
      <c r="BM34" s="70"/>
      <c r="BN34" s="65"/>
      <c r="BO34" s="66"/>
      <c r="BP34" s="63"/>
      <c r="BQ34" s="67"/>
      <c r="BR34" s="68"/>
      <c r="BS34" s="69"/>
      <c r="BT34" s="70"/>
      <c r="BU34" s="70"/>
      <c r="BV34" s="70"/>
      <c r="BW34" s="65"/>
      <c r="BX34" s="66"/>
      <c r="BY34" s="63"/>
      <c r="BZ34" s="67"/>
      <c r="CA34" s="68"/>
      <c r="CB34" s="69"/>
      <c r="CC34" s="70"/>
      <c r="CD34" s="70"/>
      <c r="CE34" s="70"/>
      <c r="CF34" s="65"/>
      <c r="CG34" s="66"/>
      <c r="CH34" s="63"/>
      <c r="CI34" s="67"/>
      <c r="CJ34" s="68"/>
      <c r="CK34" s="69"/>
      <c r="CL34" s="70"/>
      <c r="CM34" s="70"/>
      <c r="CN34" s="70"/>
      <c r="CO34" s="71"/>
      <c r="CP34" s="68"/>
      <c r="CQ34" s="68"/>
      <c r="CR34" s="68"/>
      <c r="CS34" s="72"/>
    </row>
    <row r="35" spans="1:98">
      <c r="A35" s="30"/>
      <c r="B35" s="37"/>
      <c r="C35" s="21"/>
      <c r="D35" s="21"/>
      <c r="E35" s="21"/>
      <c r="F35" s="22"/>
      <c r="G35" s="36"/>
      <c r="H35" s="36"/>
      <c r="I35" s="75"/>
      <c r="J35" s="193"/>
      <c r="K35" s="34"/>
      <c r="L35" s="34"/>
      <c r="M35" s="31"/>
      <c r="N35" s="23"/>
      <c r="O35" s="23"/>
      <c r="P35" s="23"/>
      <c r="Q35" s="33"/>
      <c r="R35" s="32"/>
      <c r="S35" s="23"/>
      <c r="T35" s="32"/>
      <c r="U35" s="183"/>
      <c r="V35" s="25"/>
      <c r="W35" s="25"/>
      <c r="X35" s="189"/>
      <c r="Y35" s="189"/>
      <c r="Z35" s="189"/>
      <c r="AA35" s="189"/>
      <c r="AB35" s="33"/>
      <c r="AC35" s="61"/>
      <c r="AD35" s="63"/>
      <c r="AE35" s="64"/>
      <c r="AF35" s="63"/>
      <c r="AG35" s="67"/>
      <c r="AH35" s="68"/>
      <c r="AI35" s="69"/>
      <c r="AJ35" s="70"/>
      <c r="AK35" s="70"/>
      <c r="AL35" s="70"/>
      <c r="AM35" s="63"/>
      <c r="AN35" s="64"/>
      <c r="AO35" s="63"/>
      <c r="AP35" s="67"/>
      <c r="AQ35" s="68"/>
      <c r="AR35" s="69"/>
      <c r="AS35" s="70"/>
      <c r="AT35" s="70"/>
      <c r="AU35" s="70"/>
      <c r="AV35" s="63"/>
      <c r="AW35" s="64"/>
      <c r="AX35" s="63"/>
      <c r="AY35" s="67"/>
      <c r="AZ35" s="68"/>
      <c r="BA35" s="69"/>
      <c r="BB35" s="70"/>
      <c r="BC35" s="70"/>
      <c r="BD35" s="70"/>
      <c r="BE35" s="63"/>
      <c r="BF35" s="64"/>
      <c r="BG35" s="63"/>
      <c r="BH35" s="67"/>
      <c r="BI35" s="68"/>
      <c r="BJ35" s="69"/>
      <c r="BK35" s="70"/>
      <c r="BL35" s="70"/>
      <c r="BM35" s="70"/>
      <c r="BN35" s="65"/>
      <c r="BO35" s="66"/>
      <c r="BP35" s="63"/>
      <c r="BQ35" s="67"/>
      <c r="BR35" s="68"/>
      <c r="BS35" s="69"/>
      <c r="BT35" s="70"/>
      <c r="BU35" s="70"/>
      <c r="BV35" s="70"/>
      <c r="BW35" s="65"/>
      <c r="BX35" s="66"/>
      <c r="BY35" s="63"/>
      <c r="BZ35" s="67"/>
      <c r="CA35" s="68"/>
      <c r="CB35" s="69"/>
      <c r="CC35" s="70"/>
      <c r="CD35" s="70"/>
      <c r="CE35" s="70"/>
      <c r="CF35" s="65"/>
      <c r="CG35" s="66"/>
      <c r="CH35" s="63"/>
      <c r="CI35" s="67"/>
      <c r="CJ35" s="68"/>
      <c r="CK35" s="69"/>
      <c r="CL35" s="70"/>
      <c r="CM35" s="70"/>
      <c r="CN35" s="70"/>
      <c r="CO35" s="71"/>
      <c r="CP35" s="68"/>
      <c r="CQ35" s="68"/>
      <c r="CR35" s="68"/>
      <c r="CS35" s="72"/>
    </row>
    <row r="36" spans="1:98">
      <c r="A36" s="19">
        <f>AB36</f>
        <v>0.3208</v>
      </c>
      <c r="B36" s="39"/>
      <c r="C36" s="39"/>
      <c r="D36" s="39"/>
      <c r="E36" s="39"/>
      <c r="F36" s="39"/>
      <c r="G36" s="40" t="s">
        <v>134</v>
      </c>
      <c r="H36" s="40"/>
      <c r="I36" s="40"/>
      <c r="J36" s="190">
        <f>SUM(J6:J35)</f>
        <v>1250000</v>
      </c>
      <c r="K36" s="41">
        <f>SUM(K6:K35)</f>
        <v>656</v>
      </c>
      <c r="L36" s="41">
        <f>SUM(L6:L35)</f>
        <v>210</v>
      </c>
      <c r="M36" s="41">
        <f>SUM(M6:M35)</f>
        <v>704</v>
      </c>
      <c r="N36" s="41">
        <f>SUM(N6:N35)</f>
        <v>88</v>
      </c>
      <c r="O36" s="41">
        <f>SUM(O6:O35)</f>
        <v>1</v>
      </c>
      <c r="P36" s="41">
        <f>SUM(P6:P35)</f>
        <v>89</v>
      </c>
      <c r="Q36" s="42">
        <f>IFERROR(P36/M36,"-")</f>
        <v>0.12642045454545</v>
      </c>
      <c r="R36" s="78">
        <f>SUM(R6:R35)</f>
        <v>3</v>
      </c>
      <c r="S36" s="78">
        <f>SUM(S6:S35)</f>
        <v>30</v>
      </c>
      <c r="T36" s="42">
        <f>IFERROR(R36/P36,"-")</f>
        <v>0.033707865168539</v>
      </c>
      <c r="U36" s="184">
        <f>IFERROR(J36/P36,"-")</f>
        <v>14044.943820225</v>
      </c>
      <c r="V36" s="44">
        <f>SUM(V6:V35)</f>
        <v>23</v>
      </c>
      <c r="W36" s="42">
        <f>IFERROR(V36/P36,"-")</f>
        <v>0.25842696629213</v>
      </c>
      <c r="X36" s="190">
        <f>SUM(X6:X35)</f>
        <v>401000</v>
      </c>
      <c r="Y36" s="190">
        <f>IFERROR(X36/P36,"-")</f>
        <v>4505.6179775281</v>
      </c>
      <c r="Z36" s="190">
        <f>IFERROR(X36/V36,"-")</f>
        <v>17434.782608696</v>
      </c>
      <c r="AA36" s="190">
        <f>X36-J36</f>
        <v>-849000</v>
      </c>
      <c r="AB36" s="47">
        <f>X36/J36</f>
        <v>0.3208</v>
      </c>
      <c r="AC36" s="60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3"/>
    <mergeCell ref="J6:J13"/>
    <mergeCell ref="U6:U13"/>
    <mergeCell ref="AA6:AA13"/>
    <mergeCell ref="AB6:AB13"/>
    <mergeCell ref="A14:A19"/>
    <mergeCell ref="J14:J19"/>
    <mergeCell ref="U14:U19"/>
    <mergeCell ref="AA14:AA19"/>
    <mergeCell ref="AB14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1"/>
    <mergeCell ref="J30:J31"/>
    <mergeCell ref="U30:U31"/>
    <mergeCell ref="AA30:AA31"/>
    <mergeCell ref="AB30:AB31"/>
    <mergeCell ref="A32:A33"/>
    <mergeCell ref="J32:J33"/>
    <mergeCell ref="U32:U33"/>
    <mergeCell ref="AA32:AA33"/>
    <mergeCell ref="AB32:AB3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