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<sst xmlns="http://schemas.openxmlformats.org/spreadsheetml/2006/main" uniqueCount="127">
  <si>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</si>
  <si>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</si>
  <si>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</si>
  <si>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</si>
  <si>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</si>
  <si>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</si>
  <si>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</si>
  <si>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</si>
  <si>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</si>
  <si>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</si>
  <si>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</si>
  <si>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</si>
  <si>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</si>
  <si>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</si>
  <si>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</si>
  <si>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</si>
  <si>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</si>
  <si>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</si>
  <si>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</si>
  <si>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</si>
  <si>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</si>
  <si>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</si>
  <si>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</si>
  <si>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</si>
  <si>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</si>
  <si>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</si>
  <si>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</si>
  <si>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</si>
  <si>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</si>
  <si>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</si>
  <si>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</si>
  <si>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</si>
  <si>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</si>
  <si>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</si>
  <si>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</si>
  <si>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</si>
  <si>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</si>
  <si>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</si>
  <si>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</si>
  <si>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</si>
  <si>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</si>
  <si>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</si>
  <si>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</si>
  <si>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</si>
  <si>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</si>
  <si>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</si>
  <si>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</si>
  <si>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</si>
  <si>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</si>
  <si>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</si>
  <si>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</si>
  <si>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</si>
  <si>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</si>
  <si>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</si>
  <si>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</si>
  <si>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</si>
  <si>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</si>
  <si>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</si>
  <si>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</si>
  <si>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</si>
  <si>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</si>
  <si>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np3103</t>
  </si>
  <si>
    <t>①求人風（緒方泰子）</t>
  </si>
  <si>
    <t>①中年の男女が出会える昭和世代専門の出会い場</t>
  </si>
  <si>
    <t>lp03_a</t>
  </si>
  <si>
    <t>スポニチ関東</t>
  </si>
  <si>
    <t>半2段つかみ20段保証</t>
  </si>
  <si>
    <t>20段保証</t>
  </si>
  <si>
    <t>np3104</t>
  </si>
  <si>
    <t>空電</t>
  </si>
  <si>
    <t>np3105</t>
  </si>
  <si>
    <t>②旧デイリー風（赤い服女性）</t>
  </si>
  <si>
    <t>②もう50代の熟女だけど</t>
  </si>
  <si>
    <t>np3106</t>
  </si>
  <si>
    <t>np3107</t>
  </si>
  <si>
    <t>③大正版（緒方泰子）</t>
  </si>
  <si>
    <t>③50〜70代男性限定熟女好きな男性募集中</t>
  </si>
  <si>
    <t>np3108</t>
  </si>
  <si>
    <t>np3109</t>
  </si>
  <si>
    <t>④再婚&amp;理解者版（赤い服女性）</t>
  </si>
  <si>
    <t>④再婚&amp;理解者</t>
  </si>
  <si>
    <t>np3110</t>
  </si>
  <si>
    <t>np3111</t>
  </si>
  <si>
    <t>デリヘル版2（緒方泰子）</t>
  </si>
  <si>
    <t>70歳までの出会いお手伝い</t>
  </si>
  <si>
    <t>全5段</t>
  </si>
  <si>
    <t>6月04日(土)</t>
  </si>
  <si>
    <t>np3112</t>
  </si>
  <si>
    <t>np3113</t>
  </si>
  <si>
    <t>スポニチ関西</t>
  </si>
  <si>
    <t>np3114</t>
  </si>
  <si>
    <t>np3115</t>
  </si>
  <si>
    <t>デリヘル版（緒方泰子）</t>
  </si>
  <si>
    <t>中年の男女が出会える昭和世代専門の出会い場</t>
  </si>
  <si>
    <t>lp03_l</t>
  </si>
  <si>
    <t>サンスポ関東</t>
  </si>
  <si>
    <t>1C終面全5段</t>
  </si>
  <si>
    <t>6月12日(日)</t>
  </si>
  <si>
    <t>np3116</t>
  </si>
  <si>
    <t>np3117</t>
  </si>
  <si>
    <t>サンスポ関西</t>
  </si>
  <si>
    <t>np3118</t>
  </si>
  <si>
    <t>np3119</t>
  </si>
  <si>
    <t>デイリースポーツ関西</t>
  </si>
  <si>
    <t>4C終面全5段</t>
  </si>
  <si>
    <t>6月17日(金)</t>
  </si>
  <si>
    <t>np3120</t>
  </si>
  <si>
    <t>np3121</t>
  </si>
  <si>
    <t>コンパニオン版（赤い服女性）</t>
  </si>
  <si>
    <t>食事の後にお持ち帰りしたぜ</t>
  </si>
  <si>
    <t>6月24日(金)</t>
  </si>
  <si>
    <t>np3122</t>
  </si>
  <si>
    <t>np3123</t>
  </si>
  <si>
    <t>九スポ</t>
  </si>
  <si>
    <t>記事枠</t>
  </si>
  <si>
    <t>6月26日(日)</t>
  </si>
  <si>
    <t>np3124</t>
  </si>
  <si>
    <t>新聞 TOTAL</t>
  </si>
  <si>
    <t>●雑誌 広告</t>
  </si>
  <si>
    <t>zw215</t>
  </si>
  <si>
    <t>ぶんか社</t>
  </si>
  <si>
    <t>黄色黒版（緒方泰子）</t>
  </si>
  <si>
    <t>前代未聞出会いっぱなし</t>
  </si>
  <si>
    <t>EX MAX</t>
  </si>
  <si>
    <t>表4</t>
  </si>
  <si>
    <t>zw216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</si>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</sst>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22</v>
      </c>
      <c r="D6" s="195">
        <v>1210000</v>
      </c>
      <c r="E6" s="81">
        <v>855</v>
      </c>
      <c r="F6" s="81">
        <v>245</v>
      </c>
      <c r="G6" s="81">
        <v>1024</v>
      </c>
      <c r="H6" s="91">
        <v>128</v>
      </c>
      <c r="I6" s="92">
        <v>1</v>
      </c>
      <c r="J6" s="145">
        <f>H6+I6</f>
        <v>129</v>
      </c>
      <c r="K6" s="82">
        <f>IFERROR(J6/G6,"-")</f>
        <v>0.1259765625</v>
      </c>
      <c r="L6" s="81">
        <v>9</v>
      </c>
      <c r="M6" s="81">
        <v>40</v>
      </c>
      <c r="N6" s="82">
        <f>IFERROR(L6/J6,"-")</f>
        <v>0.069767441860465</v>
      </c>
      <c r="O6" s="83">
        <f>IFERROR(D6/J6,"-")</f>
        <v>9379.8449612403</v>
      </c>
      <c r="P6" s="84">
        <v>37</v>
      </c>
      <c r="Q6" s="82">
        <f>IFERROR(P6/J6,"-")</f>
        <v>0.28682170542636</v>
      </c>
      <c r="R6" s="200">
        <v>1922400</v>
      </c>
      <c r="S6" s="201">
        <f>IFERROR(R6/J6,"-")</f>
        <v>14902.325581395</v>
      </c>
      <c r="T6" s="201">
        <f>IFERROR(R6/P6,"-")</f>
        <v>51956.756756757</v>
      </c>
      <c r="U6" s="195">
        <f>IFERROR(R6-D6,"-")</f>
        <v>712400</v>
      </c>
      <c r="V6" s="85">
        <f>R6/D6</f>
        <v>1.5887603305785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88</v>
      </c>
      <c r="F7" s="81">
        <v>46</v>
      </c>
      <c r="G7" s="81">
        <v>82</v>
      </c>
      <c r="H7" s="91">
        <v>33</v>
      </c>
      <c r="I7" s="92">
        <v>1</v>
      </c>
      <c r="J7" s="145">
        <f>H7+I7</f>
        <v>34</v>
      </c>
      <c r="K7" s="82">
        <f>IFERROR(J7/G7,"-")</f>
        <v>0.41463414634146</v>
      </c>
      <c r="L7" s="81">
        <v>0</v>
      </c>
      <c r="M7" s="81">
        <v>10</v>
      </c>
      <c r="N7" s="82">
        <f>IFERROR(L7/J7,"-")</f>
        <v>0</v>
      </c>
      <c r="O7" s="83">
        <f>IFERROR(D7/J7,"-")</f>
        <v>2352.9411764706</v>
      </c>
      <c r="P7" s="84">
        <v>4</v>
      </c>
      <c r="Q7" s="82">
        <f>IFERROR(P7/J7,"-")</f>
        <v>0.11764705882353</v>
      </c>
      <c r="R7" s="200">
        <v>12000</v>
      </c>
      <c r="S7" s="201">
        <f>IFERROR(R7/J7,"-")</f>
        <v>352.94117647059</v>
      </c>
      <c r="T7" s="201">
        <f>IFERROR(R7/P7,"-")</f>
        <v>3000</v>
      </c>
      <c r="U7" s="195">
        <f>IFERROR(R7-D7,"-")</f>
        <v>-68000</v>
      </c>
      <c r="V7" s="85">
        <f>R7/D7</f>
        <v>0.15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1290000</v>
      </c>
      <c r="E10" s="41">
        <f>SUM(E6:E8)</f>
        <v>943</v>
      </c>
      <c r="F10" s="41">
        <f>SUM(F6:F8)</f>
        <v>291</v>
      </c>
      <c r="G10" s="41">
        <f>SUM(G6:G8)</f>
        <v>1106</v>
      </c>
      <c r="H10" s="41">
        <f>SUM(H6:H8)</f>
        <v>161</v>
      </c>
      <c r="I10" s="41">
        <f>SUM(I6:I8)</f>
        <v>2</v>
      </c>
      <c r="J10" s="41">
        <f>SUM(J6:J8)</f>
        <v>163</v>
      </c>
      <c r="K10" s="42">
        <f>IFERROR(J10/G10,"-")</f>
        <v>0.14737793851718</v>
      </c>
      <c r="L10" s="78">
        <f>SUM(L6:L8)</f>
        <v>9</v>
      </c>
      <c r="M10" s="78">
        <f>SUM(M6:M8)</f>
        <v>50</v>
      </c>
      <c r="N10" s="42">
        <f>IFERROR(L10/J10,"-")</f>
        <v>0.05521472392638</v>
      </c>
      <c r="O10" s="43">
        <f>IFERROR(D10/J10,"-")</f>
        <v>7914.1104294479</v>
      </c>
      <c r="P10" s="44">
        <f>SUM(P6:P8)</f>
        <v>41</v>
      </c>
      <c r="Q10" s="42">
        <f>IFERROR(P10/J10,"-")</f>
        <v>0.25153374233129</v>
      </c>
      <c r="R10" s="45">
        <f>SUM(R6:R8)</f>
        <v>1934400</v>
      </c>
      <c r="S10" s="45">
        <f>IFERROR(R10/J10,"-")</f>
        <v>11867.484662577</v>
      </c>
      <c r="T10" s="45">
        <f>IFERROR(R10/P10,"-")</f>
        <v>47180.487804878</v>
      </c>
      <c r="U10" s="46">
        <f>SUM(U6:U8)</f>
        <v>644400</v>
      </c>
      <c r="V10" s="47">
        <f>IFERROR(R10/D10,"-")</f>
        <v>1.4995348837209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1.2935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400000</v>
      </c>
      <c r="K6" s="81">
        <v>13</v>
      </c>
      <c r="L6" s="81">
        <v>0</v>
      </c>
      <c r="M6" s="81">
        <v>77</v>
      </c>
      <c r="N6" s="91">
        <v>5</v>
      </c>
      <c r="O6" s="92">
        <v>0</v>
      </c>
      <c r="P6" s="93">
        <f>N6+O6</f>
        <v>5</v>
      </c>
      <c r="Q6" s="82">
        <f>IFERROR(P6/M6,"-")</f>
        <v>0.064935064935065</v>
      </c>
      <c r="R6" s="81">
        <v>0</v>
      </c>
      <c r="S6" s="81">
        <v>3</v>
      </c>
      <c r="T6" s="82">
        <f>IFERROR(S6/(O6+P6),"-")</f>
        <v>0.6</v>
      </c>
      <c r="U6" s="182">
        <f>IFERROR(J6/SUM(P6:P13),"-")</f>
        <v>7407.4074074074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SUM(X6:X13)-SUM(J6:J13)</f>
        <v>117400</v>
      </c>
      <c r="AB6" s="85">
        <f>SUM(X6:X13)/SUM(J6:J13)</f>
        <v>1.2935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107</v>
      </c>
      <c r="L7" s="81">
        <v>30</v>
      </c>
      <c r="M7" s="81">
        <v>16</v>
      </c>
      <c r="N7" s="91">
        <v>6</v>
      </c>
      <c r="O7" s="92">
        <v>0</v>
      </c>
      <c r="P7" s="93">
        <f>N7+O7</f>
        <v>6</v>
      </c>
      <c r="Q7" s="82">
        <f>IFERROR(P7/M7,"-")</f>
        <v>0.375</v>
      </c>
      <c r="R7" s="81">
        <v>0</v>
      </c>
      <c r="S7" s="81">
        <v>1</v>
      </c>
      <c r="T7" s="82">
        <f>IFERROR(S7/(O7+P7),"-")</f>
        <v>0.16666666666667</v>
      </c>
      <c r="U7" s="182"/>
      <c r="V7" s="84">
        <v>1</v>
      </c>
      <c r="W7" s="82">
        <f>IF(P7=0,"-",V7/P7)</f>
        <v>0.16666666666667</v>
      </c>
      <c r="X7" s="186">
        <v>12000</v>
      </c>
      <c r="Y7" s="187">
        <f>IFERROR(X7/P7,"-")</f>
        <v>2000</v>
      </c>
      <c r="Z7" s="187">
        <f>IFERROR(X7/V7,"-")</f>
        <v>12000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0.16666666666667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0.66666666666667</v>
      </c>
      <c r="BY7" s="128">
        <v>1</v>
      </c>
      <c r="BZ7" s="129">
        <f>IFERROR(BY7/BW7,"-")</f>
        <v>0.25</v>
      </c>
      <c r="CA7" s="130">
        <v>12000</v>
      </c>
      <c r="CB7" s="131">
        <f>IFERROR(CA7/BW7,"-")</f>
        <v>3000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12000</v>
      </c>
      <c r="CQ7" s="141">
        <v>12000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/>
      <c r="H8" s="90" t="s">
        <v>66</v>
      </c>
      <c r="I8" s="90"/>
      <c r="J8" s="188"/>
      <c r="K8" s="81">
        <v>26</v>
      </c>
      <c r="L8" s="81">
        <v>0</v>
      </c>
      <c r="M8" s="81">
        <v>94</v>
      </c>
      <c r="N8" s="91">
        <v>10</v>
      </c>
      <c r="O8" s="92">
        <v>0</v>
      </c>
      <c r="P8" s="93">
        <f>N8+O8</f>
        <v>10</v>
      </c>
      <c r="Q8" s="82">
        <f>IFERROR(P8/M8,"-")</f>
        <v>0.1063829787234</v>
      </c>
      <c r="R8" s="81">
        <v>1</v>
      </c>
      <c r="S8" s="81">
        <v>7</v>
      </c>
      <c r="T8" s="82">
        <f>IFERROR(S8/(O8+P8),"-")</f>
        <v>0.7</v>
      </c>
      <c r="U8" s="182"/>
      <c r="V8" s="84">
        <v>3</v>
      </c>
      <c r="W8" s="82">
        <f>IF(P8=0,"-",V8/P8)</f>
        <v>0.3</v>
      </c>
      <c r="X8" s="186">
        <v>274000</v>
      </c>
      <c r="Y8" s="187">
        <f>IFERROR(X8/P8,"-")</f>
        <v>27400</v>
      </c>
      <c r="Z8" s="187">
        <f>IFERROR(X8/V8,"-")</f>
        <v>91333.333333333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7</v>
      </c>
      <c r="BO8" s="120">
        <f>IF(P8=0,"",IF(BN8=0,"",(BN8/P8)))</f>
        <v>0.7</v>
      </c>
      <c r="BP8" s="121">
        <v>1</v>
      </c>
      <c r="BQ8" s="122">
        <f>IFERROR(BP8/BN8,"-")</f>
        <v>0.14285714285714</v>
      </c>
      <c r="BR8" s="123">
        <v>120000</v>
      </c>
      <c r="BS8" s="124">
        <f>IFERROR(BR8/BN8,"-")</f>
        <v>17142.857142857</v>
      </c>
      <c r="BT8" s="125"/>
      <c r="BU8" s="125"/>
      <c r="BV8" s="125">
        <v>1</v>
      </c>
      <c r="BW8" s="126">
        <v>2</v>
      </c>
      <c r="BX8" s="127">
        <f>IF(P8=0,"",IF(BW8=0,"",(BW8/P8)))</f>
        <v>0.2</v>
      </c>
      <c r="BY8" s="128">
        <v>1</v>
      </c>
      <c r="BZ8" s="129">
        <f>IFERROR(BY8/BW8,"-")</f>
        <v>0.5</v>
      </c>
      <c r="CA8" s="130">
        <v>3000</v>
      </c>
      <c r="CB8" s="131">
        <f>IFERROR(CA8/BW8,"-")</f>
        <v>1500</v>
      </c>
      <c r="CC8" s="132">
        <v>1</v>
      </c>
      <c r="CD8" s="132"/>
      <c r="CE8" s="132"/>
      <c r="CF8" s="133">
        <v>1</v>
      </c>
      <c r="CG8" s="134">
        <f>IF(P8=0,"",IF(CF8=0,"",(CF8/P8)))</f>
        <v>0.1</v>
      </c>
      <c r="CH8" s="135">
        <v>1</v>
      </c>
      <c r="CI8" s="136">
        <f>IFERROR(CH8/CF8,"-")</f>
        <v>1</v>
      </c>
      <c r="CJ8" s="137">
        <v>151000</v>
      </c>
      <c r="CK8" s="138">
        <f>IFERROR(CJ8/CF8,"-")</f>
        <v>151000</v>
      </c>
      <c r="CL8" s="139"/>
      <c r="CM8" s="139"/>
      <c r="CN8" s="139">
        <v>1</v>
      </c>
      <c r="CO8" s="140">
        <v>3</v>
      </c>
      <c r="CP8" s="141">
        <v>274000</v>
      </c>
      <c r="CQ8" s="141">
        <v>151000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34</v>
      </c>
      <c r="L9" s="81">
        <v>23</v>
      </c>
      <c r="M9" s="81">
        <v>10</v>
      </c>
      <c r="N9" s="91">
        <v>5</v>
      </c>
      <c r="O9" s="92">
        <v>0</v>
      </c>
      <c r="P9" s="93">
        <f>N9+O9</f>
        <v>5</v>
      </c>
      <c r="Q9" s="82">
        <f>IFERROR(P9/M9,"-")</f>
        <v>0.5</v>
      </c>
      <c r="R9" s="81">
        <v>1</v>
      </c>
      <c r="S9" s="81">
        <v>1</v>
      </c>
      <c r="T9" s="82">
        <f>IFERROR(S9/(O9+P9),"-")</f>
        <v>0.2</v>
      </c>
      <c r="U9" s="182"/>
      <c r="V9" s="84">
        <v>1</v>
      </c>
      <c r="W9" s="82">
        <f>IF(P9=0,"-",V9/P9)</f>
        <v>0.2</v>
      </c>
      <c r="X9" s="186">
        <v>82850</v>
      </c>
      <c r="Y9" s="187">
        <f>IFERROR(X9/P9,"-")</f>
        <v>16570</v>
      </c>
      <c r="Z9" s="187">
        <f>IFERROR(X9/V9,"-")</f>
        <v>82850</v>
      </c>
      <c r="AA9" s="188"/>
      <c r="AB9" s="85"/>
      <c r="AC9" s="79"/>
      <c r="AD9" s="94">
        <v>1</v>
      </c>
      <c r="AE9" s="95">
        <f>IF(P9=0,"",IF(AD9=0,"",(AD9/P9)))</f>
        <v>0.2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0.4</v>
      </c>
      <c r="BY9" s="128">
        <v>1</v>
      </c>
      <c r="BZ9" s="129">
        <f>IFERROR(BY9/BW9,"-")</f>
        <v>0.5</v>
      </c>
      <c r="CA9" s="130">
        <v>82850</v>
      </c>
      <c r="CB9" s="131">
        <f>IFERROR(CA9/BW9,"-")</f>
        <v>41425</v>
      </c>
      <c r="CC9" s="132"/>
      <c r="CD9" s="132"/>
      <c r="CE9" s="132">
        <v>1</v>
      </c>
      <c r="CF9" s="133">
        <v>1</v>
      </c>
      <c r="CG9" s="134">
        <f>IF(P9=0,"",IF(CF9=0,"",(CF9/P9)))</f>
        <v>0.2</v>
      </c>
      <c r="CH9" s="135">
        <v>1</v>
      </c>
      <c r="CI9" s="136">
        <f>IFERROR(CH9/CF9,"-")</f>
        <v>1</v>
      </c>
      <c r="CJ9" s="137">
        <v>3000</v>
      </c>
      <c r="CK9" s="138">
        <f>IFERROR(CJ9/CF9,"-")</f>
        <v>3000</v>
      </c>
      <c r="CL9" s="139">
        <v>1</v>
      </c>
      <c r="CM9" s="139"/>
      <c r="CN9" s="139"/>
      <c r="CO9" s="140">
        <v>1</v>
      </c>
      <c r="CP9" s="141">
        <v>82850</v>
      </c>
      <c r="CQ9" s="141">
        <v>82850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64</v>
      </c>
      <c r="G10" s="203"/>
      <c r="H10" s="90" t="s">
        <v>66</v>
      </c>
      <c r="I10" s="90"/>
      <c r="J10" s="188"/>
      <c r="K10" s="81">
        <v>17</v>
      </c>
      <c r="L10" s="81">
        <v>0</v>
      </c>
      <c r="M10" s="81">
        <v>94</v>
      </c>
      <c r="N10" s="91">
        <v>5</v>
      </c>
      <c r="O10" s="92">
        <v>0</v>
      </c>
      <c r="P10" s="93">
        <f>N10+O10</f>
        <v>5</v>
      </c>
      <c r="Q10" s="82">
        <f>IFERROR(P10/M10,"-")</f>
        <v>0.053191489361702</v>
      </c>
      <c r="R10" s="81">
        <v>1</v>
      </c>
      <c r="S10" s="81">
        <v>3</v>
      </c>
      <c r="T10" s="82">
        <f>IFERROR(S10/(O10+P10),"-")</f>
        <v>0.6</v>
      </c>
      <c r="U10" s="182"/>
      <c r="V10" s="84">
        <v>3</v>
      </c>
      <c r="W10" s="82">
        <f>IF(P10=0,"-",V10/P10)</f>
        <v>0.6</v>
      </c>
      <c r="X10" s="186">
        <v>23000</v>
      </c>
      <c r="Y10" s="187">
        <f>IFERROR(X10/P10,"-")</f>
        <v>4600</v>
      </c>
      <c r="Z10" s="187">
        <f>IFERROR(X10/V10,"-")</f>
        <v>7666.6666666667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0.4</v>
      </c>
      <c r="BP10" s="121">
        <v>2</v>
      </c>
      <c r="BQ10" s="122">
        <f>IFERROR(BP10/BN10,"-")</f>
        <v>1</v>
      </c>
      <c r="BR10" s="123">
        <v>20000</v>
      </c>
      <c r="BS10" s="124">
        <f>IFERROR(BR10/BN10,"-")</f>
        <v>10000</v>
      </c>
      <c r="BT10" s="125">
        <v>1</v>
      </c>
      <c r="BU10" s="125">
        <v>1</v>
      </c>
      <c r="BV10" s="125"/>
      <c r="BW10" s="126">
        <v>2</v>
      </c>
      <c r="BX10" s="127">
        <f>IF(P10=0,"",IF(BW10=0,"",(BW10/P10)))</f>
        <v>0.4</v>
      </c>
      <c r="BY10" s="128">
        <v>1</v>
      </c>
      <c r="BZ10" s="129">
        <f>IFERROR(BY10/BW10,"-")</f>
        <v>0.5</v>
      </c>
      <c r="CA10" s="130">
        <v>3000</v>
      </c>
      <c r="CB10" s="131">
        <f>IFERROR(CA10/BW10,"-")</f>
        <v>1500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23000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75</v>
      </c>
      <c r="E11" s="203" t="s">
        <v>76</v>
      </c>
      <c r="F11" s="203" t="s">
        <v>69</v>
      </c>
      <c r="G11" s="203"/>
      <c r="H11" s="90"/>
      <c r="I11" s="90"/>
      <c r="J11" s="188"/>
      <c r="K11" s="81">
        <v>50</v>
      </c>
      <c r="L11" s="81">
        <v>33</v>
      </c>
      <c r="M11" s="81">
        <v>20</v>
      </c>
      <c r="N11" s="91">
        <v>8</v>
      </c>
      <c r="O11" s="92">
        <v>0</v>
      </c>
      <c r="P11" s="93">
        <f>N11+O11</f>
        <v>8</v>
      </c>
      <c r="Q11" s="82">
        <f>IFERROR(P11/M11,"-")</f>
        <v>0.4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0.25</v>
      </c>
      <c r="X11" s="186">
        <v>97550</v>
      </c>
      <c r="Y11" s="187">
        <f>IFERROR(X11/P11,"-")</f>
        <v>12193.75</v>
      </c>
      <c r="Z11" s="187">
        <f>IFERROR(X11/V11,"-")</f>
        <v>48775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4</v>
      </c>
      <c r="BX11" s="127">
        <f>IF(P11=0,"",IF(BW11=0,"",(BW11/P11)))</f>
        <v>0.5</v>
      </c>
      <c r="BY11" s="128">
        <v>2</v>
      </c>
      <c r="BZ11" s="129">
        <f>IFERROR(BY11/BW11,"-")</f>
        <v>0.5</v>
      </c>
      <c r="CA11" s="130">
        <v>32550</v>
      </c>
      <c r="CB11" s="131">
        <f>IFERROR(CA11/BW11,"-")</f>
        <v>8137.5</v>
      </c>
      <c r="CC11" s="132"/>
      <c r="CD11" s="132">
        <v>1</v>
      </c>
      <c r="CE11" s="132">
        <v>1</v>
      </c>
      <c r="CF11" s="133">
        <v>1</v>
      </c>
      <c r="CG11" s="134">
        <f>IF(P11=0,"",IF(CF11=0,"",(CF11/P11)))</f>
        <v>0.125</v>
      </c>
      <c r="CH11" s="135">
        <v>1</v>
      </c>
      <c r="CI11" s="136">
        <f>IFERROR(CH11/CF11,"-")</f>
        <v>1</v>
      </c>
      <c r="CJ11" s="137">
        <v>65000</v>
      </c>
      <c r="CK11" s="138">
        <f>IFERROR(CJ11/CF11,"-")</f>
        <v>65000</v>
      </c>
      <c r="CL11" s="139"/>
      <c r="CM11" s="139"/>
      <c r="CN11" s="139">
        <v>1</v>
      </c>
      <c r="CO11" s="140">
        <v>2</v>
      </c>
      <c r="CP11" s="141">
        <v>97550</v>
      </c>
      <c r="CQ11" s="141">
        <v>65000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79</v>
      </c>
      <c r="E12" s="203" t="s">
        <v>80</v>
      </c>
      <c r="F12" s="203" t="s">
        <v>64</v>
      </c>
      <c r="G12" s="203"/>
      <c r="H12" s="90" t="s">
        <v>66</v>
      </c>
      <c r="I12" s="90"/>
      <c r="J12" s="188"/>
      <c r="K12" s="81">
        <v>33</v>
      </c>
      <c r="L12" s="81">
        <v>0</v>
      </c>
      <c r="M12" s="81">
        <v>132</v>
      </c>
      <c r="N12" s="91">
        <v>12</v>
      </c>
      <c r="O12" s="92">
        <v>1</v>
      </c>
      <c r="P12" s="93">
        <f>N12+O12</f>
        <v>13</v>
      </c>
      <c r="Q12" s="82">
        <f>IFERROR(P12/M12,"-")</f>
        <v>0.098484848484848</v>
      </c>
      <c r="R12" s="81">
        <v>1</v>
      </c>
      <c r="S12" s="81">
        <v>4</v>
      </c>
      <c r="T12" s="82">
        <f>IFERROR(S12/(O12+P12),"-")</f>
        <v>0.28571428571429</v>
      </c>
      <c r="U12" s="182"/>
      <c r="V12" s="84">
        <v>4</v>
      </c>
      <c r="W12" s="82">
        <f>IF(P12=0,"-",V12/P12)</f>
        <v>0.30769230769231</v>
      </c>
      <c r="X12" s="186">
        <v>20000</v>
      </c>
      <c r="Y12" s="187">
        <f>IFERROR(X12/P12,"-")</f>
        <v>1538.4615384615</v>
      </c>
      <c r="Z12" s="187">
        <f>IFERROR(X12/V12,"-")</f>
        <v>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6</v>
      </c>
      <c r="BO12" s="120">
        <f>IF(P12=0,"",IF(BN12=0,"",(BN12/P12)))</f>
        <v>0.46153846153846</v>
      </c>
      <c r="BP12" s="121">
        <v>3</v>
      </c>
      <c r="BQ12" s="122">
        <f>IFERROR(BP12/BN12,"-")</f>
        <v>0.5</v>
      </c>
      <c r="BR12" s="123">
        <v>17000</v>
      </c>
      <c r="BS12" s="124">
        <f>IFERROR(BR12/BN12,"-")</f>
        <v>2833.3333333333</v>
      </c>
      <c r="BT12" s="125">
        <v>2</v>
      </c>
      <c r="BU12" s="125"/>
      <c r="BV12" s="125">
        <v>1</v>
      </c>
      <c r="BW12" s="126">
        <v>6</v>
      </c>
      <c r="BX12" s="127">
        <f>IF(P12=0,"",IF(BW12=0,"",(BW12/P12)))</f>
        <v>0.46153846153846</v>
      </c>
      <c r="BY12" s="128">
        <v>1</v>
      </c>
      <c r="BZ12" s="129">
        <f>IFERROR(BY12/BW12,"-")</f>
        <v>0.16666666666667</v>
      </c>
      <c r="CA12" s="130">
        <v>3000</v>
      </c>
      <c r="CB12" s="131">
        <f>IFERROR(CA12/BW12,"-")</f>
        <v>500</v>
      </c>
      <c r="CC12" s="132">
        <v>1</v>
      </c>
      <c r="CD12" s="132"/>
      <c r="CE12" s="132"/>
      <c r="CF12" s="133">
        <v>1</v>
      </c>
      <c r="CG12" s="134">
        <f>IF(P12=0,"",IF(CF12=0,"",(CF12/P12)))</f>
        <v>0.076923076923077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4</v>
      </c>
      <c r="CP12" s="141">
        <v>20000</v>
      </c>
      <c r="CQ12" s="141">
        <v>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79</v>
      </c>
      <c r="E13" s="203" t="s">
        <v>80</v>
      </c>
      <c r="F13" s="203" t="s">
        <v>69</v>
      </c>
      <c r="G13" s="203"/>
      <c r="H13" s="90"/>
      <c r="I13" s="90"/>
      <c r="J13" s="188"/>
      <c r="K13" s="81">
        <v>90</v>
      </c>
      <c r="L13" s="81">
        <v>21</v>
      </c>
      <c r="M13" s="81">
        <v>12</v>
      </c>
      <c r="N13" s="91">
        <v>2</v>
      </c>
      <c r="O13" s="92">
        <v>0</v>
      </c>
      <c r="P13" s="93">
        <f>N13+O13</f>
        <v>2</v>
      </c>
      <c r="Q13" s="82">
        <f>IFERROR(P13/M13,"-")</f>
        <v>0.16666666666667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8000</v>
      </c>
      <c r="Y13" s="187">
        <f>IFERROR(X13/P13,"-")</f>
        <v>4000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2</v>
      </c>
      <c r="CG13" s="134">
        <f>IF(P13=0,"",IF(CF13=0,"",(CF13/P13)))</f>
        <v>1</v>
      </c>
      <c r="CH13" s="135">
        <v>1</v>
      </c>
      <c r="CI13" s="136">
        <f>IFERROR(CH13/CF13,"-")</f>
        <v>0.5</v>
      </c>
      <c r="CJ13" s="137">
        <v>367000</v>
      </c>
      <c r="CK13" s="138">
        <f>IFERROR(CJ13/CF13,"-")</f>
        <v>183500</v>
      </c>
      <c r="CL13" s="139"/>
      <c r="CM13" s="139"/>
      <c r="CN13" s="139">
        <v>1</v>
      </c>
      <c r="CO13" s="140">
        <v>0</v>
      </c>
      <c r="CP13" s="141">
        <v>8000</v>
      </c>
      <c r="CQ13" s="141">
        <v>367000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9.4083333333333</v>
      </c>
      <c r="B14" s="203" t="s">
        <v>82</v>
      </c>
      <c r="C14" s="203"/>
      <c r="D14" s="203" t="s">
        <v>83</v>
      </c>
      <c r="E14" s="203" t="s">
        <v>84</v>
      </c>
      <c r="F14" s="203" t="s">
        <v>64</v>
      </c>
      <c r="G14" s="203" t="s">
        <v>65</v>
      </c>
      <c r="H14" s="90" t="s">
        <v>85</v>
      </c>
      <c r="I14" s="204" t="s">
        <v>86</v>
      </c>
      <c r="J14" s="188">
        <v>120000</v>
      </c>
      <c r="K14" s="81">
        <v>15</v>
      </c>
      <c r="L14" s="81">
        <v>0</v>
      </c>
      <c r="M14" s="81">
        <v>83</v>
      </c>
      <c r="N14" s="91">
        <v>6</v>
      </c>
      <c r="O14" s="92">
        <v>0</v>
      </c>
      <c r="P14" s="93">
        <f>N14+O14</f>
        <v>6</v>
      </c>
      <c r="Q14" s="82">
        <f>IFERROR(P14/M14,"-")</f>
        <v>0.072289156626506</v>
      </c>
      <c r="R14" s="81">
        <v>0</v>
      </c>
      <c r="S14" s="81">
        <v>2</v>
      </c>
      <c r="T14" s="82">
        <f>IFERROR(S14/(O14+P14),"-")</f>
        <v>0.33333333333333</v>
      </c>
      <c r="U14" s="182">
        <f>IFERROR(J14/SUM(P14:P15),"-")</f>
        <v>9230.7692307692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1009000</v>
      </c>
      <c r="AB14" s="85">
        <f>SUM(X14:X15)/SUM(J14:J15)</f>
        <v>9.4083333333333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0.66666666666667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0.16666666666667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83</v>
      </c>
      <c r="E15" s="203" t="s">
        <v>84</v>
      </c>
      <c r="F15" s="203" t="s">
        <v>69</v>
      </c>
      <c r="G15" s="203"/>
      <c r="H15" s="90"/>
      <c r="I15" s="90"/>
      <c r="J15" s="188"/>
      <c r="K15" s="81">
        <v>39</v>
      </c>
      <c r="L15" s="81">
        <v>19</v>
      </c>
      <c r="M15" s="81">
        <v>11</v>
      </c>
      <c r="N15" s="91">
        <v>7</v>
      </c>
      <c r="O15" s="92">
        <v>0</v>
      </c>
      <c r="P15" s="93">
        <f>N15+O15</f>
        <v>7</v>
      </c>
      <c r="Q15" s="82">
        <f>IFERROR(P15/M15,"-")</f>
        <v>0.63636363636364</v>
      </c>
      <c r="R15" s="81">
        <v>1</v>
      </c>
      <c r="S15" s="81">
        <v>2</v>
      </c>
      <c r="T15" s="82">
        <f>IFERROR(S15/(O15+P15),"-")</f>
        <v>0.28571428571429</v>
      </c>
      <c r="U15" s="182"/>
      <c r="V15" s="84">
        <v>5</v>
      </c>
      <c r="W15" s="82">
        <f>IF(P15=0,"-",V15/P15)</f>
        <v>0.71428571428571</v>
      </c>
      <c r="X15" s="186">
        <v>1129000</v>
      </c>
      <c r="Y15" s="187">
        <f>IFERROR(X15/P15,"-")</f>
        <v>161285.71428571</v>
      </c>
      <c r="Z15" s="187">
        <f>IFERROR(X15/V15,"-")</f>
        <v>225800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3</v>
      </c>
      <c r="BX15" s="127">
        <f>IF(P15=0,"",IF(BW15=0,"",(BW15/P15)))</f>
        <v>0.42857142857143</v>
      </c>
      <c r="BY15" s="128">
        <v>2</v>
      </c>
      <c r="BZ15" s="129">
        <f>IFERROR(BY15/BW15,"-")</f>
        <v>0.66666666666667</v>
      </c>
      <c r="CA15" s="130">
        <v>450000</v>
      </c>
      <c r="CB15" s="131">
        <f>IFERROR(CA15/BW15,"-")</f>
        <v>150000</v>
      </c>
      <c r="CC15" s="132"/>
      <c r="CD15" s="132"/>
      <c r="CE15" s="132">
        <v>2</v>
      </c>
      <c r="CF15" s="133">
        <v>4</v>
      </c>
      <c r="CG15" s="134">
        <f>IF(P15=0,"",IF(CF15=0,"",(CF15/P15)))</f>
        <v>0.57142857142857</v>
      </c>
      <c r="CH15" s="135">
        <v>3</v>
      </c>
      <c r="CI15" s="136">
        <f>IFERROR(CH15/CF15,"-")</f>
        <v>0.75</v>
      </c>
      <c r="CJ15" s="137">
        <v>679000</v>
      </c>
      <c r="CK15" s="138">
        <f>IFERROR(CJ15/CF15,"-")</f>
        <v>169750</v>
      </c>
      <c r="CL15" s="139">
        <v>1</v>
      </c>
      <c r="CM15" s="139"/>
      <c r="CN15" s="139">
        <v>2</v>
      </c>
      <c r="CO15" s="140">
        <v>5</v>
      </c>
      <c r="CP15" s="141">
        <v>1129000</v>
      </c>
      <c r="CQ15" s="141">
        <v>660000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0.18</v>
      </c>
      <c r="B16" s="203" t="s">
        <v>88</v>
      </c>
      <c r="C16" s="203"/>
      <c r="D16" s="203" t="s">
        <v>83</v>
      </c>
      <c r="E16" s="203" t="s">
        <v>84</v>
      </c>
      <c r="F16" s="203" t="s">
        <v>64</v>
      </c>
      <c r="G16" s="203" t="s">
        <v>89</v>
      </c>
      <c r="H16" s="90" t="s">
        <v>85</v>
      </c>
      <c r="I16" s="204" t="s">
        <v>86</v>
      </c>
      <c r="J16" s="188">
        <v>150000</v>
      </c>
      <c r="K16" s="81">
        <v>11</v>
      </c>
      <c r="L16" s="81">
        <v>0</v>
      </c>
      <c r="M16" s="81">
        <v>46</v>
      </c>
      <c r="N16" s="91">
        <v>4</v>
      </c>
      <c r="O16" s="92">
        <v>0</v>
      </c>
      <c r="P16" s="93">
        <f>N16+O16</f>
        <v>4</v>
      </c>
      <c r="Q16" s="82">
        <f>IFERROR(P16/M16,"-")</f>
        <v>0.08695652173913</v>
      </c>
      <c r="R16" s="81">
        <v>0</v>
      </c>
      <c r="S16" s="81">
        <v>1</v>
      </c>
      <c r="T16" s="82">
        <f>IFERROR(S16/(O16+P16),"-")</f>
        <v>0.25</v>
      </c>
      <c r="U16" s="182">
        <f>IFERROR(J16/SUM(P16:P17),"-")</f>
        <v>18750</v>
      </c>
      <c r="V16" s="84">
        <v>1</v>
      </c>
      <c r="W16" s="82">
        <f>IF(P16=0,"-",V16/P16)</f>
        <v>0.25</v>
      </c>
      <c r="X16" s="186">
        <v>3000</v>
      </c>
      <c r="Y16" s="187">
        <f>IFERROR(X16/P16,"-")</f>
        <v>750</v>
      </c>
      <c r="Z16" s="187">
        <f>IFERROR(X16/V16,"-")</f>
        <v>3000</v>
      </c>
      <c r="AA16" s="188">
        <f>SUM(X16:X17)-SUM(J16:J17)</f>
        <v>-123000</v>
      </c>
      <c r="AB16" s="85">
        <f>SUM(X16:X17)/SUM(J16:J17)</f>
        <v>0.18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0.5</v>
      </c>
      <c r="BY16" s="128">
        <v>1</v>
      </c>
      <c r="BZ16" s="129">
        <f>IFERROR(BY16/BW16,"-")</f>
        <v>0.5</v>
      </c>
      <c r="CA16" s="130">
        <v>3000</v>
      </c>
      <c r="CB16" s="131">
        <f>IFERROR(CA16/BW16,"-")</f>
        <v>1500</v>
      </c>
      <c r="CC16" s="132">
        <v>1</v>
      </c>
      <c r="CD16" s="132"/>
      <c r="CE16" s="132"/>
      <c r="CF16" s="133">
        <v>1</v>
      </c>
      <c r="CG16" s="134">
        <f>IF(P16=0,"",IF(CF16=0,"",(CF16/P16)))</f>
        <v>0.25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90</v>
      </c>
      <c r="C17" s="203"/>
      <c r="D17" s="203" t="s">
        <v>83</v>
      </c>
      <c r="E17" s="203" t="s">
        <v>84</v>
      </c>
      <c r="F17" s="203" t="s">
        <v>69</v>
      </c>
      <c r="G17" s="203"/>
      <c r="H17" s="90"/>
      <c r="I17" s="90"/>
      <c r="J17" s="188"/>
      <c r="K17" s="81">
        <v>83</v>
      </c>
      <c r="L17" s="81">
        <v>17</v>
      </c>
      <c r="M17" s="81">
        <v>6</v>
      </c>
      <c r="N17" s="91">
        <v>4</v>
      </c>
      <c r="O17" s="92">
        <v>0</v>
      </c>
      <c r="P17" s="93">
        <f>N17+O17</f>
        <v>4</v>
      </c>
      <c r="Q17" s="82">
        <f>IFERROR(P17/M17,"-")</f>
        <v>0.66666666666667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0.25</v>
      </c>
      <c r="X17" s="186">
        <v>24000</v>
      </c>
      <c r="Y17" s="187">
        <f>IFERROR(X17/P17,"-")</f>
        <v>6000</v>
      </c>
      <c r="Z17" s="187">
        <f>IFERROR(X17/V17,"-")</f>
        <v>24000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2</v>
      </c>
      <c r="CG17" s="134">
        <f>IF(P17=0,"",IF(CF17=0,"",(CF17/P17)))</f>
        <v>0.5</v>
      </c>
      <c r="CH17" s="135">
        <v>1</v>
      </c>
      <c r="CI17" s="136">
        <f>IFERROR(CH17/CF17,"-")</f>
        <v>0.5</v>
      </c>
      <c r="CJ17" s="137">
        <v>24000</v>
      </c>
      <c r="CK17" s="138">
        <f>IFERROR(CJ17/CF17,"-")</f>
        <v>12000</v>
      </c>
      <c r="CL17" s="139"/>
      <c r="CM17" s="139"/>
      <c r="CN17" s="139">
        <v>1</v>
      </c>
      <c r="CO17" s="140">
        <v>1</v>
      </c>
      <c r="CP17" s="141">
        <v>24000</v>
      </c>
      <c r="CQ17" s="141">
        <v>24000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0.84</v>
      </c>
      <c r="B18" s="203" t="s">
        <v>91</v>
      </c>
      <c r="C18" s="203"/>
      <c r="D18" s="203" t="s">
        <v>92</v>
      </c>
      <c r="E18" s="203" t="s">
        <v>93</v>
      </c>
      <c r="F18" s="203" t="s">
        <v>94</v>
      </c>
      <c r="G18" s="203" t="s">
        <v>95</v>
      </c>
      <c r="H18" s="90" t="s">
        <v>96</v>
      </c>
      <c r="I18" s="205" t="s">
        <v>97</v>
      </c>
      <c r="J18" s="188">
        <v>150000</v>
      </c>
      <c r="K18" s="81">
        <v>14</v>
      </c>
      <c r="L18" s="81">
        <v>0</v>
      </c>
      <c r="M18" s="81">
        <v>79</v>
      </c>
      <c r="N18" s="91">
        <v>6</v>
      </c>
      <c r="O18" s="92">
        <v>0</v>
      </c>
      <c r="P18" s="93">
        <f>N18+O18</f>
        <v>6</v>
      </c>
      <c r="Q18" s="82">
        <f>IFERROR(P18/M18,"-")</f>
        <v>0.075949367088608</v>
      </c>
      <c r="R18" s="81">
        <v>0</v>
      </c>
      <c r="S18" s="81">
        <v>4</v>
      </c>
      <c r="T18" s="82">
        <f>IFERROR(S18/(O18+P18),"-")</f>
        <v>0.66666666666667</v>
      </c>
      <c r="U18" s="182">
        <f>IFERROR(J18/SUM(P18:P19),"-")</f>
        <v>11538.461538462</v>
      </c>
      <c r="V18" s="84">
        <v>3</v>
      </c>
      <c r="W18" s="82">
        <f>IF(P18=0,"-",V18/P18)</f>
        <v>0.5</v>
      </c>
      <c r="X18" s="186">
        <v>23000</v>
      </c>
      <c r="Y18" s="187">
        <f>IFERROR(X18/P18,"-")</f>
        <v>3833.3333333333</v>
      </c>
      <c r="Z18" s="187">
        <f>IFERROR(X18/V18,"-")</f>
        <v>7666.6666666667</v>
      </c>
      <c r="AA18" s="188">
        <f>SUM(X18:X19)-SUM(J18:J19)</f>
        <v>-24000</v>
      </c>
      <c r="AB18" s="85">
        <f>SUM(X18:X19)/SUM(J18:J19)</f>
        <v>0.84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0.16666666666667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0.33333333333333</v>
      </c>
      <c r="BP18" s="121">
        <v>1</v>
      </c>
      <c r="BQ18" s="122">
        <f>IFERROR(BP18/BN18,"-")</f>
        <v>0.5</v>
      </c>
      <c r="BR18" s="123">
        <v>14000</v>
      </c>
      <c r="BS18" s="124">
        <f>IFERROR(BR18/BN18,"-")</f>
        <v>7000</v>
      </c>
      <c r="BT18" s="125"/>
      <c r="BU18" s="125"/>
      <c r="BV18" s="125">
        <v>1</v>
      </c>
      <c r="BW18" s="126">
        <v>3</v>
      </c>
      <c r="BX18" s="127">
        <f>IF(P18=0,"",IF(BW18=0,"",(BW18/P18)))</f>
        <v>0.5</v>
      </c>
      <c r="BY18" s="128">
        <v>2</v>
      </c>
      <c r="BZ18" s="129">
        <f>IFERROR(BY18/BW18,"-")</f>
        <v>0.66666666666667</v>
      </c>
      <c r="CA18" s="130">
        <v>9000</v>
      </c>
      <c r="CB18" s="131">
        <f>IFERROR(CA18/BW18,"-")</f>
        <v>3000</v>
      </c>
      <c r="CC18" s="132">
        <v>1</v>
      </c>
      <c r="CD18" s="132">
        <v>1</v>
      </c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23000</v>
      </c>
      <c r="CQ18" s="141">
        <v>14000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92</v>
      </c>
      <c r="E19" s="203" t="s">
        <v>93</v>
      </c>
      <c r="F19" s="203" t="s">
        <v>69</v>
      </c>
      <c r="G19" s="203"/>
      <c r="H19" s="90"/>
      <c r="I19" s="90"/>
      <c r="J19" s="188"/>
      <c r="K19" s="81">
        <v>63</v>
      </c>
      <c r="L19" s="81">
        <v>33</v>
      </c>
      <c r="M19" s="81">
        <v>25</v>
      </c>
      <c r="N19" s="91">
        <v>7</v>
      </c>
      <c r="O19" s="92">
        <v>0</v>
      </c>
      <c r="P19" s="93">
        <f>N19+O19</f>
        <v>7</v>
      </c>
      <c r="Q19" s="82">
        <f>IFERROR(P19/M19,"-")</f>
        <v>0.28</v>
      </c>
      <c r="R19" s="81">
        <v>0</v>
      </c>
      <c r="S19" s="81">
        <v>3</v>
      </c>
      <c r="T19" s="82">
        <f>IFERROR(S19/(O19+P19),"-")</f>
        <v>0.42857142857143</v>
      </c>
      <c r="U19" s="182"/>
      <c r="V19" s="84">
        <v>4</v>
      </c>
      <c r="W19" s="82">
        <f>IF(P19=0,"-",V19/P19)</f>
        <v>0.57142857142857</v>
      </c>
      <c r="X19" s="186">
        <v>103000</v>
      </c>
      <c r="Y19" s="187">
        <f>IFERROR(X19/P19,"-")</f>
        <v>14714.285714286</v>
      </c>
      <c r="Z19" s="187">
        <f>IFERROR(X19/V19,"-")</f>
        <v>25750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0.28571428571429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0.14285714285714</v>
      </c>
      <c r="BP19" s="121">
        <v>1</v>
      </c>
      <c r="BQ19" s="122">
        <f>IFERROR(BP19/BN19,"-")</f>
        <v>1</v>
      </c>
      <c r="BR19" s="123">
        <v>92000</v>
      </c>
      <c r="BS19" s="124">
        <f>IFERROR(BR19/BN19,"-")</f>
        <v>92000</v>
      </c>
      <c r="BT19" s="125"/>
      <c r="BU19" s="125"/>
      <c r="BV19" s="125">
        <v>1</v>
      </c>
      <c r="BW19" s="126">
        <v>2</v>
      </c>
      <c r="BX19" s="127">
        <f>IF(P19=0,"",IF(BW19=0,"",(BW19/P19)))</f>
        <v>0.28571428571429</v>
      </c>
      <c r="BY19" s="128">
        <v>2</v>
      </c>
      <c r="BZ19" s="129">
        <f>IFERROR(BY19/BW19,"-")</f>
        <v>1</v>
      </c>
      <c r="CA19" s="130">
        <v>6000</v>
      </c>
      <c r="CB19" s="131">
        <f>IFERROR(CA19/BW19,"-")</f>
        <v>3000</v>
      </c>
      <c r="CC19" s="132">
        <v>2</v>
      </c>
      <c r="CD19" s="132"/>
      <c r="CE19" s="132"/>
      <c r="CF19" s="133">
        <v>2</v>
      </c>
      <c r="CG19" s="134">
        <f>IF(P19=0,"",IF(CF19=0,"",(CF19/P19)))</f>
        <v>0.28571428571429</v>
      </c>
      <c r="CH19" s="135">
        <v>1</v>
      </c>
      <c r="CI19" s="136">
        <f>IFERROR(CH19/CF19,"-")</f>
        <v>0.5</v>
      </c>
      <c r="CJ19" s="137">
        <v>5000</v>
      </c>
      <c r="CK19" s="138">
        <f>IFERROR(CJ19/CF19,"-")</f>
        <v>2500</v>
      </c>
      <c r="CL19" s="139">
        <v>1</v>
      </c>
      <c r="CM19" s="139"/>
      <c r="CN19" s="139"/>
      <c r="CO19" s="140">
        <v>4</v>
      </c>
      <c r="CP19" s="141">
        <v>103000</v>
      </c>
      <c r="CQ19" s="141">
        <v>92000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0.57333333333333</v>
      </c>
      <c r="B20" s="203" t="s">
        <v>99</v>
      </c>
      <c r="C20" s="203"/>
      <c r="D20" s="203" t="s">
        <v>92</v>
      </c>
      <c r="E20" s="203" t="s">
        <v>93</v>
      </c>
      <c r="F20" s="203" t="s">
        <v>94</v>
      </c>
      <c r="G20" s="203" t="s">
        <v>100</v>
      </c>
      <c r="H20" s="90" t="s">
        <v>96</v>
      </c>
      <c r="I20" s="205" t="s">
        <v>97</v>
      </c>
      <c r="J20" s="188">
        <v>150000</v>
      </c>
      <c r="K20" s="81">
        <v>33</v>
      </c>
      <c r="L20" s="81">
        <v>0</v>
      </c>
      <c r="M20" s="81">
        <v>113</v>
      </c>
      <c r="N20" s="91">
        <v>10</v>
      </c>
      <c r="O20" s="92">
        <v>0</v>
      </c>
      <c r="P20" s="93">
        <f>N20+O20</f>
        <v>10</v>
      </c>
      <c r="Q20" s="82">
        <f>IFERROR(P20/M20,"-")</f>
        <v>0.088495575221239</v>
      </c>
      <c r="R20" s="81">
        <v>0</v>
      </c>
      <c r="S20" s="81">
        <v>3</v>
      </c>
      <c r="T20" s="82">
        <f>IFERROR(S20/(O20+P20),"-")</f>
        <v>0.3</v>
      </c>
      <c r="U20" s="182">
        <f>IFERROR(J20/SUM(P20:P21),"-")</f>
        <v>8823.5294117647</v>
      </c>
      <c r="V20" s="84">
        <v>2</v>
      </c>
      <c r="W20" s="82">
        <f>IF(P20=0,"-",V20/P20)</f>
        <v>0.2</v>
      </c>
      <c r="X20" s="186">
        <v>3000</v>
      </c>
      <c r="Y20" s="187">
        <f>IFERROR(X20/P20,"-")</f>
        <v>300</v>
      </c>
      <c r="Z20" s="187">
        <f>IFERROR(X20/V20,"-")</f>
        <v>1500</v>
      </c>
      <c r="AA20" s="188">
        <f>SUM(X20:X21)-SUM(J20:J21)</f>
        <v>-64000</v>
      </c>
      <c r="AB20" s="85">
        <f>SUM(X20:X21)/SUM(J20:J21)</f>
        <v>0.57333333333333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9</v>
      </c>
      <c r="BO20" s="120">
        <f>IF(P20=0,"",IF(BN20=0,"",(BN20/P20)))</f>
        <v>0.9</v>
      </c>
      <c r="BP20" s="121">
        <v>4</v>
      </c>
      <c r="BQ20" s="122">
        <f>IFERROR(BP20/BN20,"-")</f>
        <v>0.44444444444444</v>
      </c>
      <c r="BR20" s="123">
        <v>24000</v>
      </c>
      <c r="BS20" s="124">
        <f>IFERROR(BR20/BN20,"-")</f>
        <v>2666.6666666667</v>
      </c>
      <c r="BT20" s="125">
        <v>3</v>
      </c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2</v>
      </c>
      <c r="CP20" s="141">
        <v>3000</v>
      </c>
      <c r="CQ20" s="141">
        <v>20000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101</v>
      </c>
      <c r="C21" s="203"/>
      <c r="D21" s="203" t="s">
        <v>92</v>
      </c>
      <c r="E21" s="203" t="s">
        <v>93</v>
      </c>
      <c r="F21" s="203" t="s">
        <v>69</v>
      </c>
      <c r="G21" s="203"/>
      <c r="H21" s="90"/>
      <c r="I21" s="90"/>
      <c r="J21" s="188"/>
      <c r="K21" s="81">
        <v>134</v>
      </c>
      <c r="L21" s="81">
        <v>32</v>
      </c>
      <c r="M21" s="81">
        <v>41</v>
      </c>
      <c r="N21" s="91">
        <v>7</v>
      </c>
      <c r="O21" s="92">
        <v>0</v>
      </c>
      <c r="P21" s="93">
        <f>N21+O21</f>
        <v>7</v>
      </c>
      <c r="Q21" s="82">
        <f>IFERROR(P21/M21,"-")</f>
        <v>0.17073170731707</v>
      </c>
      <c r="R21" s="81">
        <v>2</v>
      </c>
      <c r="S21" s="81">
        <v>0</v>
      </c>
      <c r="T21" s="82">
        <f>IFERROR(S21/(O21+P21),"-")</f>
        <v>0</v>
      </c>
      <c r="U21" s="182"/>
      <c r="V21" s="84">
        <v>2</v>
      </c>
      <c r="W21" s="82">
        <f>IF(P21=0,"-",V21/P21)</f>
        <v>0.28571428571429</v>
      </c>
      <c r="X21" s="186">
        <v>83000</v>
      </c>
      <c r="Y21" s="187">
        <f>IFERROR(X21/P21,"-")</f>
        <v>11857.142857143</v>
      </c>
      <c r="Z21" s="187">
        <f>IFERROR(X21/V21,"-")</f>
        <v>41500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0.28571428571429</v>
      </c>
      <c r="BG21" s="112">
        <v>1</v>
      </c>
      <c r="BH21" s="114">
        <f>IFERROR(BG21/BE21,"-")</f>
        <v>0.5</v>
      </c>
      <c r="BI21" s="115">
        <v>63000</v>
      </c>
      <c r="BJ21" s="116">
        <f>IFERROR(BI21/BE21,"-")</f>
        <v>31500</v>
      </c>
      <c r="BK21" s="117"/>
      <c r="BL21" s="117"/>
      <c r="BM21" s="117">
        <v>1</v>
      </c>
      <c r="BN21" s="119">
        <v>1</v>
      </c>
      <c r="BO21" s="120">
        <f>IF(P21=0,"",IF(BN21=0,"",(BN21/P21)))</f>
        <v>0.14285714285714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3</v>
      </c>
      <c r="BX21" s="127">
        <f>IF(P21=0,"",IF(BW21=0,"",(BW21/P21)))</f>
        <v>0.42857142857143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0.14285714285714</v>
      </c>
      <c r="CH21" s="135">
        <v>1</v>
      </c>
      <c r="CI21" s="136">
        <f>IFERROR(CH21/CF21,"-")</f>
        <v>1</v>
      </c>
      <c r="CJ21" s="137">
        <v>20000</v>
      </c>
      <c r="CK21" s="138">
        <f>IFERROR(CJ21/CF21,"-")</f>
        <v>20000</v>
      </c>
      <c r="CL21" s="139"/>
      <c r="CM21" s="139"/>
      <c r="CN21" s="139">
        <v>1</v>
      </c>
      <c r="CO21" s="140">
        <v>2</v>
      </c>
      <c r="CP21" s="141">
        <v>83000</v>
      </c>
      <c r="CQ21" s="141">
        <v>63000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0.24166666666667</v>
      </c>
      <c r="B22" s="203" t="s">
        <v>102</v>
      </c>
      <c r="C22" s="203"/>
      <c r="D22" s="203" t="s">
        <v>92</v>
      </c>
      <c r="E22" s="203" t="s">
        <v>93</v>
      </c>
      <c r="F22" s="203" t="s">
        <v>64</v>
      </c>
      <c r="G22" s="203" t="s">
        <v>103</v>
      </c>
      <c r="H22" s="90" t="s">
        <v>104</v>
      </c>
      <c r="I22" s="90" t="s">
        <v>105</v>
      </c>
      <c r="J22" s="188">
        <v>120000</v>
      </c>
      <c r="K22" s="81">
        <v>9</v>
      </c>
      <c r="L22" s="81">
        <v>0</v>
      </c>
      <c r="M22" s="81">
        <v>42</v>
      </c>
      <c r="N22" s="91">
        <v>3</v>
      </c>
      <c r="O22" s="92">
        <v>0</v>
      </c>
      <c r="P22" s="93">
        <f>N22+O22</f>
        <v>3</v>
      </c>
      <c r="Q22" s="82">
        <f>IFERROR(P22/M22,"-")</f>
        <v>0.071428571428571</v>
      </c>
      <c r="R22" s="81">
        <v>0</v>
      </c>
      <c r="S22" s="81">
        <v>0</v>
      </c>
      <c r="T22" s="82">
        <f>IFERROR(S22/(O22+P22),"-")</f>
        <v>0</v>
      </c>
      <c r="U22" s="182">
        <f>IFERROR(J22/SUM(P22:P23),"-")</f>
        <v>17142.857142857</v>
      </c>
      <c r="V22" s="84">
        <v>1</v>
      </c>
      <c r="W22" s="82">
        <f>IF(P22=0,"-",V22/P22)</f>
        <v>0.33333333333333</v>
      </c>
      <c r="X22" s="186">
        <v>6000</v>
      </c>
      <c r="Y22" s="187">
        <f>IFERROR(X22/P22,"-")</f>
        <v>2000</v>
      </c>
      <c r="Z22" s="187">
        <f>IFERROR(X22/V22,"-")</f>
        <v>6000</v>
      </c>
      <c r="AA22" s="188">
        <f>SUM(X22:X23)-SUM(J22:J23)</f>
        <v>-91000</v>
      </c>
      <c r="AB22" s="85">
        <f>SUM(X22:X23)/SUM(J22:J23)</f>
        <v>0.24166666666667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0.33333333333333</v>
      </c>
      <c r="BY22" s="128">
        <v>1</v>
      </c>
      <c r="BZ22" s="129">
        <f>IFERROR(BY22/BW22,"-")</f>
        <v>1</v>
      </c>
      <c r="CA22" s="130">
        <v>6000</v>
      </c>
      <c r="CB22" s="131">
        <f>IFERROR(CA22/BW22,"-")</f>
        <v>6000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6000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106</v>
      </c>
      <c r="C23" s="203"/>
      <c r="D23" s="203" t="s">
        <v>92</v>
      </c>
      <c r="E23" s="203" t="s">
        <v>93</v>
      </c>
      <c r="F23" s="203" t="s">
        <v>69</v>
      </c>
      <c r="G23" s="203"/>
      <c r="H23" s="90"/>
      <c r="I23" s="90"/>
      <c r="J23" s="188"/>
      <c r="K23" s="81">
        <v>33</v>
      </c>
      <c r="L23" s="81">
        <v>15</v>
      </c>
      <c r="M23" s="81">
        <v>7</v>
      </c>
      <c r="N23" s="91">
        <v>4</v>
      </c>
      <c r="O23" s="92">
        <v>0</v>
      </c>
      <c r="P23" s="93">
        <f>N23+O23</f>
        <v>4</v>
      </c>
      <c r="Q23" s="82">
        <f>IFERROR(P23/M23,"-")</f>
        <v>0.57142857142857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2</v>
      </c>
      <c r="W23" s="82">
        <f>IF(P23=0,"-",V23/P23)</f>
        <v>0.5</v>
      </c>
      <c r="X23" s="186">
        <v>23000</v>
      </c>
      <c r="Y23" s="187">
        <f>IFERROR(X23/P23,"-")</f>
        <v>5750</v>
      </c>
      <c r="Z23" s="187">
        <f>IFERROR(X23/V23,"-")</f>
        <v>11500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0.25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0.5</v>
      </c>
      <c r="BY23" s="128">
        <v>2</v>
      </c>
      <c r="BZ23" s="129">
        <f>IFERROR(BY23/BW23,"-")</f>
        <v>1</v>
      </c>
      <c r="CA23" s="130">
        <v>23000</v>
      </c>
      <c r="CB23" s="131">
        <f>IFERROR(CA23/BW23,"-")</f>
        <v>11500</v>
      </c>
      <c r="CC23" s="132">
        <v>1</v>
      </c>
      <c r="CD23" s="132"/>
      <c r="CE23" s="132">
        <v>1</v>
      </c>
      <c r="CF23" s="133">
        <v>1</v>
      </c>
      <c r="CG23" s="134">
        <f>IF(P23=0,"",IF(CF23=0,"",(CF23/P23)))</f>
        <v>0.25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2</v>
      </c>
      <c r="CP23" s="141">
        <v>23000</v>
      </c>
      <c r="CQ23" s="141">
        <v>20000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0.025</v>
      </c>
      <c r="B24" s="203" t="s">
        <v>107</v>
      </c>
      <c r="C24" s="203"/>
      <c r="D24" s="203" t="s">
        <v>108</v>
      </c>
      <c r="E24" s="203" t="s">
        <v>109</v>
      </c>
      <c r="F24" s="203" t="s">
        <v>64</v>
      </c>
      <c r="G24" s="203" t="s">
        <v>103</v>
      </c>
      <c r="H24" s="90" t="s">
        <v>104</v>
      </c>
      <c r="I24" s="90" t="s">
        <v>110</v>
      </c>
      <c r="J24" s="188">
        <v>120000</v>
      </c>
      <c r="K24" s="81">
        <v>15</v>
      </c>
      <c r="L24" s="81">
        <v>0</v>
      </c>
      <c r="M24" s="81">
        <v>72</v>
      </c>
      <c r="N24" s="91">
        <v>7</v>
      </c>
      <c r="O24" s="92">
        <v>0</v>
      </c>
      <c r="P24" s="93">
        <f>N24+O24</f>
        <v>7</v>
      </c>
      <c r="Q24" s="82">
        <f>IFERROR(P24/M24,"-")</f>
        <v>0.097222222222222</v>
      </c>
      <c r="R24" s="81">
        <v>0</v>
      </c>
      <c r="S24" s="81">
        <v>3</v>
      </c>
      <c r="T24" s="82">
        <f>IFERROR(S24/(O24+P24),"-")</f>
        <v>0.42857142857143</v>
      </c>
      <c r="U24" s="182">
        <f>IFERROR(J24/SUM(P24:P25),"-")</f>
        <v>10000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-117000</v>
      </c>
      <c r="AB24" s="85">
        <f>SUM(X24:X25)/SUM(J24:J25)</f>
        <v>0.025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3</v>
      </c>
      <c r="BF24" s="113">
        <f>IF(P24=0,"",IF(BE24=0,"",(BE24/P24)))</f>
        <v>0.42857142857143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0.42857142857143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0.14285714285714</v>
      </c>
      <c r="BY24" s="128">
        <v>1</v>
      </c>
      <c r="BZ24" s="129">
        <f>IFERROR(BY24/BW24,"-")</f>
        <v>1</v>
      </c>
      <c r="CA24" s="130">
        <v>4000</v>
      </c>
      <c r="CB24" s="131">
        <f>IFERROR(CA24/BW24,"-")</f>
        <v>4000</v>
      </c>
      <c r="CC24" s="132"/>
      <c r="CD24" s="132">
        <v>1</v>
      </c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>
        <v>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111</v>
      </c>
      <c r="C25" s="203"/>
      <c r="D25" s="203" t="s">
        <v>108</v>
      </c>
      <c r="E25" s="203" t="s">
        <v>109</v>
      </c>
      <c r="F25" s="203" t="s">
        <v>69</v>
      </c>
      <c r="G25" s="203"/>
      <c r="H25" s="90"/>
      <c r="I25" s="90"/>
      <c r="J25" s="188"/>
      <c r="K25" s="81">
        <v>20</v>
      </c>
      <c r="L25" s="81">
        <v>19</v>
      </c>
      <c r="M25" s="81">
        <v>5</v>
      </c>
      <c r="N25" s="91">
        <v>5</v>
      </c>
      <c r="O25" s="92">
        <v>0</v>
      </c>
      <c r="P25" s="93">
        <f>N25+O25</f>
        <v>5</v>
      </c>
      <c r="Q25" s="82">
        <f>IFERROR(P25/M25,"-")</f>
        <v>1</v>
      </c>
      <c r="R25" s="81">
        <v>0</v>
      </c>
      <c r="S25" s="81">
        <v>1</v>
      </c>
      <c r="T25" s="82">
        <f>IFERROR(S25/(O25+P25),"-")</f>
        <v>0.2</v>
      </c>
      <c r="U25" s="182"/>
      <c r="V25" s="84">
        <v>1</v>
      </c>
      <c r="W25" s="82">
        <f>IF(P25=0,"-",V25/P25)</f>
        <v>0.2</v>
      </c>
      <c r="X25" s="186">
        <v>3000</v>
      </c>
      <c r="Y25" s="187">
        <f>IFERROR(X25/P25,"-")</f>
        <v>600</v>
      </c>
      <c r="Z25" s="187">
        <f>IFERROR(X25/V25,"-")</f>
        <v>3000</v>
      </c>
      <c r="AA25" s="188"/>
      <c r="AB25" s="85"/>
      <c r="AC25" s="79"/>
      <c r="AD25" s="94">
        <v>1</v>
      </c>
      <c r="AE25" s="95">
        <f>IF(P25=0,"",IF(AD25=0,"",(AD25/P25)))</f>
        <v>0.2</v>
      </c>
      <c r="AF25" s="94">
        <v>1</v>
      </c>
      <c r="AG25" s="96">
        <f>IFERROR(AF25/AD25,"-")</f>
        <v>1</v>
      </c>
      <c r="AH25" s="97">
        <v>3000</v>
      </c>
      <c r="AI25" s="98">
        <f>IFERROR(AH25/AD25,"-")</f>
        <v>3000</v>
      </c>
      <c r="AJ25" s="99">
        <v>1</v>
      </c>
      <c r="AK25" s="99"/>
      <c r="AL25" s="99"/>
      <c r="AM25" s="100">
        <v>1</v>
      </c>
      <c r="AN25" s="101">
        <f>IF(P25=0,"",IF(AM25=0,"",(AM25/P25)))</f>
        <v>0.2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0.4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 t="str">
        <f>AB26</f>
        <v>0</v>
      </c>
      <c r="B26" s="203" t="s">
        <v>112</v>
      </c>
      <c r="C26" s="203"/>
      <c r="D26" s="203"/>
      <c r="E26" s="203"/>
      <c r="F26" s="203" t="s">
        <v>64</v>
      </c>
      <c r="G26" s="203" t="s">
        <v>113</v>
      </c>
      <c r="H26" s="90" t="s">
        <v>114</v>
      </c>
      <c r="I26" s="205" t="s">
        <v>115</v>
      </c>
      <c r="J26" s="188">
        <v>0</v>
      </c>
      <c r="K26" s="81">
        <v>9</v>
      </c>
      <c r="L26" s="81">
        <v>0</v>
      </c>
      <c r="M26" s="81">
        <v>38</v>
      </c>
      <c r="N26" s="91">
        <v>5</v>
      </c>
      <c r="O26" s="92">
        <v>0</v>
      </c>
      <c r="P26" s="93">
        <f>N26+O26</f>
        <v>5</v>
      </c>
      <c r="Q26" s="82">
        <f>IFERROR(P26/M26,"-")</f>
        <v>0.13157894736842</v>
      </c>
      <c r="R26" s="81">
        <v>1</v>
      </c>
      <c r="S26" s="81">
        <v>2</v>
      </c>
      <c r="T26" s="82">
        <f>IFERROR(S26/(O26+P26),"-")</f>
        <v>0.4</v>
      </c>
      <c r="U26" s="182">
        <f>IFERROR(J26/SUM(P26:P27),"-")</f>
        <v>0</v>
      </c>
      <c r="V26" s="84">
        <v>1</v>
      </c>
      <c r="W26" s="82">
        <f>IF(P26=0,"-",V26/P26)</f>
        <v>0.2</v>
      </c>
      <c r="X26" s="186">
        <v>5000</v>
      </c>
      <c r="Y26" s="187">
        <f>IFERROR(X26/P26,"-")</f>
        <v>1000</v>
      </c>
      <c r="Z26" s="187">
        <f>IFERROR(X26/V26,"-")</f>
        <v>5000</v>
      </c>
      <c r="AA26" s="188">
        <f>SUM(X26:X27)-SUM(J26:J27)</f>
        <v>5000</v>
      </c>
      <c r="AB26" s="85" t="str">
        <f>SUM(X26:X27)/SUM(J26:J27)</f>
        <v>0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0.2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0.4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0.2</v>
      </c>
      <c r="CH26" s="135">
        <v>1</v>
      </c>
      <c r="CI26" s="136">
        <f>IFERROR(CH26/CF26,"-")</f>
        <v>1</v>
      </c>
      <c r="CJ26" s="137">
        <v>5000</v>
      </c>
      <c r="CK26" s="138">
        <f>IFERROR(CJ26/CF26,"-")</f>
        <v>5000</v>
      </c>
      <c r="CL26" s="139">
        <v>1</v>
      </c>
      <c r="CM26" s="139"/>
      <c r="CN26" s="139"/>
      <c r="CO26" s="140">
        <v>1</v>
      </c>
      <c r="CP26" s="141">
        <v>5000</v>
      </c>
      <c r="CQ26" s="141">
        <v>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116</v>
      </c>
      <c r="C27" s="203"/>
      <c r="D27" s="203"/>
      <c r="E27" s="203"/>
      <c r="F27" s="203" t="s">
        <v>69</v>
      </c>
      <c r="G27" s="203"/>
      <c r="H27" s="90"/>
      <c r="I27" s="90"/>
      <c r="J27" s="188"/>
      <c r="K27" s="81">
        <v>7</v>
      </c>
      <c r="L27" s="81">
        <v>3</v>
      </c>
      <c r="M27" s="81">
        <v>1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1.5887603305785</v>
      </c>
      <c r="B30" s="39"/>
      <c r="C30" s="39"/>
      <c r="D30" s="39"/>
      <c r="E30" s="39"/>
      <c r="F30" s="39"/>
      <c r="G30" s="40" t="s">
        <v>117</v>
      </c>
      <c r="H30" s="40"/>
      <c r="I30" s="40"/>
      <c r="J30" s="190">
        <f>SUM(J6:J29)</f>
        <v>1210000</v>
      </c>
      <c r="K30" s="41">
        <f>SUM(K6:K29)</f>
        <v>855</v>
      </c>
      <c r="L30" s="41">
        <f>SUM(L6:L29)</f>
        <v>245</v>
      </c>
      <c r="M30" s="41">
        <f>SUM(M6:M29)</f>
        <v>1024</v>
      </c>
      <c r="N30" s="41">
        <f>SUM(N6:N29)</f>
        <v>128</v>
      </c>
      <c r="O30" s="41">
        <f>SUM(O6:O29)</f>
        <v>1</v>
      </c>
      <c r="P30" s="41">
        <f>SUM(P6:P29)</f>
        <v>129</v>
      </c>
      <c r="Q30" s="42">
        <f>IFERROR(P30/M30,"-")</f>
        <v>0.1259765625</v>
      </c>
      <c r="R30" s="78">
        <f>SUM(R6:R29)</f>
        <v>9</v>
      </c>
      <c r="S30" s="78">
        <f>SUM(S6:S29)</f>
        <v>40</v>
      </c>
      <c r="T30" s="42">
        <f>IFERROR(R30/P30,"-")</f>
        <v>0.069767441860465</v>
      </c>
      <c r="U30" s="184">
        <f>IFERROR(J30/P30,"-")</f>
        <v>9379.8449612403</v>
      </c>
      <c r="V30" s="44">
        <f>SUM(V6:V29)</f>
        <v>37</v>
      </c>
      <c r="W30" s="42">
        <f>IFERROR(V30/P30,"-")</f>
        <v>0.28682170542636</v>
      </c>
      <c r="X30" s="190">
        <f>SUM(X6:X29)</f>
        <v>1922400</v>
      </c>
      <c r="Y30" s="190">
        <f>IFERROR(X30/P30,"-")</f>
        <v>14902.325581395</v>
      </c>
      <c r="Z30" s="190">
        <f>IFERROR(X30/V30,"-")</f>
        <v>51956.756756757</v>
      </c>
      <c r="AA30" s="190">
        <f>X30-J30</f>
        <v>712400</v>
      </c>
      <c r="AB30" s="47">
        <f>X30/J30</f>
        <v>1.5887603305785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0.15</v>
      </c>
      <c r="B6" s="203" t="s">
        <v>119</v>
      </c>
      <c r="C6" s="203" t="s">
        <v>120</v>
      </c>
      <c r="D6" s="203" t="s">
        <v>121</v>
      </c>
      <c r="E6" s="203" t="s">
        <v>122</v>
      </c>
      <c r="F6" s="203" t="s">
        <v>64</v>
      </c>
      <c r="G6" s="203" t="s">
        <v>123</v>
      </c>
      <c r="H6" s="90" t="s">
        <v>124</v>
      </c>
      <c r="I6" s="90" t="s">
        <v>110</v>
      </c>
      <c r="J6" s="188">
        <v>80000</v>
      </c>
      <c r="K6" s="81">
        <v>20</v>
      </c>
      <c r="L6" s="81">
        <v>0</v>
      </c>
      <c r="M6" s="81">
        <v>47</v>
      </c>
      <c r="N6" s="91">
        <v>16</v>
      </c>
      <c r="O6" s="92">
        <v>1</v>
      </c>
      <c r="P6" s="93">
        <f>N6+O6</f>
        <v>17</v>
      </c>
      <c r="Q6" s="82">
        <f>IFERROR(P6/M6,"-")</f>
        <v>0.36170212765957</v>
      </c>
      <c r="R6" s="81">
        <v>0</v>
      </c>
      <c r="S6" s="81">
        <v>5</v>
      </c>
      <c r="T6" s="82">
        <f>IFERROR(S6/(O6+P6),"-")</f>
        <v>0.27777777777778</v>
      </c>
      <c r="U6" s="182">
        <f>IFERROR(J6/SUM(P6:P7),"-")</f>
        <v>2352.9411764706</v>
      </c>
      <c r="V6" s="84">
        <v>3</v>
      </c>
      <c r="W6" s="82">
        <f>IF(P6=0,"-",V6/P6)</f>
        <v>0.17647058823529</v>
      </c>
      <c r="X6" s="186">
        <v>9000</v>
      </c>
      <c r="Y6" s="187">
        <f>IFERROR(X6/P6,"-")</f>
        <v>529.41176470588</v>
      </c>
      <c r="Z6" s="187">
        <f>IFERROR(X6/V6,"-")</f>
        <v>3000</v>
      </c>
      <c r="AA6" s="188">
        <f>SUM(X6:X7)-SUM(J6:J7)</f>
        <v>-68000</v>
      </c>
      <c r="AB6" s="85">
        <f>SUM(X6:X7)/SUM(J6:J7)</f>
        <v>0.15</v>
      </c>
      <c r="AC6" s="79"/>
      <c r="AD6" s="94">
        <v>1</v>
      </c>
      <c r="AE6" s="95">
        <f>IF(P6=0,"",IF(AD6=0,"",(AD6/P6)))</f>
        <v>0.058823529411765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0.47058823529412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375</v>
      </c>
      <c r="AS6" s="105">
        <v>1</v>
      </c>
      <c r="AT6" s="105"/>
      <c r="AU6" s="105"/>
      <c r="AV6" s="106">
        <v>2</v>
      </c>
      <c r="AW6" s="107">
        <f>IF(P6=0,"",IF(AV6=0,"",(AV6/P6)))</f>
        <v>0.11764705882353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0.11764705882353</v>
      </c>
      <c r="BG6" s="112">
        <v>1</v>
      </c>
      <c r="BH6" s="114">
        <f>IFERROR(BG6/BE6,"-")</f>
        <v>0.5</v>
      </c>
      <c r="BI6" s="115">
        <v>1000</v>
      </c>
      <c r="BJ6" s="116">
        <f>IFERROR(BI6/BE6,"-")</f>
        <v>500</v>
      </c>
      <c r="BK6" s="117">
        <v>1</v>
      </c>
      <c r="BL6" s="117"/>
      <c r="BM6" s="117"/>
      <c r="BN6" s="119">
        <v>4</v>
      </c>
      <c r="BO6" s="120">
        <f>IF(P6=0,"",IF(BN6=0,"",(BN6/P6)))</f>
        <v>0.23529411764706</v>
      </c>
      <c r="BP6" s="121">
        <v>1</v>
      </c>
      <c r="BQ6" s="122">
        <f>IFERROR(BP6/BN6,"-")</f>
        <v>0.25</v>
      </c>
      <c r="BR6" s="123">
        <v>5000</v>
      </c>
      <c r="BS6" s="124">
        <f>IFERROR(BR6/BN6,"-")</f>
        <v>1250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9000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68</v>
      </c>
      <c r="L7" s="81">
        <v>46</v>
      </c>
      <c r="M7" s="81">
        <v>35</v>
      </c>
      <c r="N7" s="91">
        <v>17</v>
      </c>
      <c r="O7" s="92">
        <v>0</v>
      </c>
      <c r="P7" s="93">
        <f>N7+O7</f>
        <v>17</v>
      </c>
      <c r="Q7" s="82">
        <f>IFERROR(P7/M7,"-")</f>
        <v>0.48571428571429</v>
      </c>
      <c r="R7" s="81">
        <v>0</v>
      </c>
      <c r="S7" s="81">
        <v>5</v>
      </c>
      <c r="T7" s="82">
        <f>IFERROR(S7/(O7+P7),"-")</f>
        <v>0.29411764705882</v>
      </c>
      <c r="U7" s="182"/>
      <c r="V7" s="84">
        <v>1</v>
      </c>
      <c r="W7" s="82">
        <f>IF(P7=0,"-",V7/P7)</f>
        <v>0.058823529411765</v>
      </c>
      <c r="X7" s="186">
        <v>3000</v>
      </c>
      <c r="Y7" s="187">
        <f>IFERROR(X7/P7,"-")</f>
        <v>176.47058823529</v>
      </c>
      <c r="Z7" s="187">
        <f>IFERROR(X7/V7,"-")</f>
        <v>3000</v>
      </c>
      <c r="AA7" s="188"/>
      <c r="AB7" s="85"/>
      <c r="AC7" s="79"/>
      <c r="AD7" s="94">
        <v>2</v>
      </c>
      <c r="AE7" s="95">
        <f>IF(P7=0,"",IF(AD7=0,"",(AD7/P7)))</f>
        <v>0.11764705882353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4</v>
      </c>
      <c r="AN7" s="101">
        <f>IF(P7=0,"",IF(AM7=0,"",(AM7/P7)))</f>
        <v>0.23529411764706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750</v>
      </c>
      <c r="AS7" s="105">
        <v>1</v>
      </c>
      <c r="AT7" s="105"/>
      <c r="AU7" s="105"/>
      <c r="AV7" s="106">
        <v>2</v>
      </c>
      <c r="AW7" s="107">
        <f>IF(P7=0,"",IF(AV7=0,"",(AV7/P7)))</f>
        <v>0.11764705882353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0.23529411764706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0.17647058823529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0.058823529411765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0.058823529411765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0.15</v>
      </c>
      <c r="B10" s="39"/>
      <c r="C10" s="39"/>
      <c r="D10" s="39"/>
      <c r="E10" s="39"/>
      <c r="F10" s="39"/>
      <c r="G10" s="40" t="s">
        <v>126</v>
      </c>
      <c r="H10" s="40"/>
      <c r="I10" s="40"/>
      <c r="J10" s="190">
        <f>SUM(J6:J9)</f>
        <v>80000</v>
      </c>
      <c r="K10" s="41">
        <f>SUM(K6:K9)</f>
        <v>88</v>
      </c>
      <c r="L10" s="41">
        <f>SUM(L6:L9)</f>
        <v>46</v>
      </c>
      <c r="M10" s="41">
        <f>SUM(M6:M9)</f>
        <v>82</v>
      </c>
      <c r="N10" s="41">
        <f>SUM(N6:N9)</f>
        <v>33</v>
      </c>
      <c r="O10" s="41">
        <f>SUM(O6:O9)</f>
        <v>1</v>
      </c>
      <c r="P10" s="41">
        <f>SUM(P6:P9)</f>
        <v>34</v>
      </c>
      <c r="Q10" s="42">
        <f>IFERROR(P10/M10,"-")</f>
        <v>0.41463414634146</v>
      </c>
      <c r="R10" s="78">
        <f>SUM(R6:R9)</f>
        <v>0</v>
      </c>
      <c r="S10" s="78">
        <f>SUM(S6:S9)</f>
        <v>10</v>
      </c>
      <c r="T10" s="42">
        <f>IFERROR(R10/P10,"-")</f>
        <v>0</v>
      </c>
      <c r="U10" s="184">
        <f>IFERROR(J10/P10,"-")</f>
        <v>2352.9411764706</v>
      </c>
      <c r="V10" s="44">
        <f>SUM(V6:V9)</f>
        <v>4</v>
      </c>
      <c r="W10" s="42">
        <f>IFERROR(V10/P10,"-")</f>
        <v>0.11764705882353</v>
      </c>
      <c r="X10" s="190">
        <f>SUM(X6:X9)</f>
        <v>12000</v>
      </c>
      <c r="Y10" s="190">
        <f>IFERROR(X10/P10,"-")</f>
        <v>352.94117647059</v>
      </c>
      <c r="Z10" s="190">
        <f>IFERROR(X10/V10,"-")</f>
        <v>3000</v>
      </c>
      <c r="AA10" s="190">
        <f>X10-J10</f>
        <v>-68000</v>
      </c>
      <c r="AB10" s="47">
        <f>X10/J10</f>
        <v>0.15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