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<sst xmlns="http://schemas.openxmlformats.org/spreadsheetml/2006/main" uniqueCount="160">
  <si>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</si>
  <si>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</si>
  <si>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</si>
  <si>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</si>
  <si>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</si>
  <si>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</si>
  <si>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</si>
  <si>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</si>
  <si>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</si>
  <si>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</si>
  <si>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</si>
  <si>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</si>
  <si>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</si>
  <si>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</si>
  <si>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</si>
  <si>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</si>
  <si>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</si>
  <si>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</si>
  <si>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</si>
  <si>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</si>
  <si>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</si>
  <si>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</si>
  <si>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</si>
  <si>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</si>
  <si>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</si>
  <si>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</si>
  <si>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</si>
  <si>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</si>
  <si>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</si>
  <si>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</si>
  <si>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</si>
  <si>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</si>
  <si>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</si>
  <si>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</si>
  <si>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</si>
  <si>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</si>
  <si>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</si>
  <si>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</si>
  <si>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</si>
  <si>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</si>
  <si>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</si>
  <si>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</si>
  <si>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</si>
  <si>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</si>
  <si>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</si>
  <si>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</si>
  <si>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</si>
  <si>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</si>
  <si>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</si>
  <si>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</si>
  <si>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</si>
  <si>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</si>
  <si>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</si>
  <si>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</si>
  <si>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</si>
  <si>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</si>
  <si>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</si>
  <si>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</si>
  <si>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</si>
  <si>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</si>
  <si>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np3071</t>
  </si>
  <si>
    <t>旧デイリー風（緒方泰子）</t>
  </si>
  <si>
    <t>もう50代の熟女だけど</t>
  </si>
  <si>
    <t>lp03_a</t>
  </si>
  <si>
    <t>スポーツ報知関西　1回目</t>
  </si>
  <si>
    <t>4C終面雑報</t>
  </si>
  <si>
    <t>5月01日(日)</t>
  </si>
  <si>
    <t>np3072</t>
  </si>
  <si>
    <t>興奮版（赤い服女性）</t>
  </si>
  <si>
    <t>久々に興奮しました</t>
  </si>
  <si>
    <t>スポーツ報知関西　2回目</t>
  </si>
  <si>
    <t>5月02日(月)</t>
  </si>
  <si>
    <t>np3073</t>
  </si>
  <si>
    <t>再婚&amp;理解者版（緒方泰子）</t>
  </si>
  <si>
    <t>再婚&amp;理解者</t>
  </si>
  <si>
    <t>スポーツ報知関西　3回目</t>
  </si>
  <si>
    <t>5月05日(木)</t>
  </si>
  <si>
    <t>np3074</t>
  </si>
  <si>
    <t>大正版（赤い服女性）</t>
  </si>
  <si>
    <t>学生いませんギャルもいません40代50代60代中年女性が多いサイト</t>
  </si>
  <si>
    <t>スポーツ報知関西　4回目</t>
  </si>
  <si>
    <t>5月11日(水)</t>
  </si>
  <si>
    <t>np3075</t>
  </si>
  <si>
    <t>スポーツ報知関西　5回目</t>
  </si>
  <si>
    <t>5月12日(木)</t>
  </si>
  <si>
    <t>np3076</t>
  </si>
  <si>
    <t>スポーツ報知関西　6回目</t>
  </si>
  <si>
    <t>5月14日(土)</t>
  </si>
  <si>
    <t>np3077</t>
  </si>
  <si>
    <t>スポーツ報知関西　7回目</t>
  </si>
  <si>
    <t>5月15日(日)</t>
  </si>
  <si>
    <t>np3078</t>
  </si>
  <si>
    <t>スポーツ報知関西　8回目</t>
  </si>
  <si>
    <t>5月16日(月)</t>
  </si>
  <si>
    <t>np3079</t>
  </si>
  <si>
    <t>スポーツ報知関西　9回目</t>
  </si>
  <si>
    <t>5月18日(水)</t>
  </si>
  <si>
    <t>np3080</t>
  </si>
  <si>
    <t>スポーツ報知関西　10回目</t>
  </si>
  <si>
    <t>5月19日(木)</t>
  </si>
  <si>
    <t>np3081</t>
  </si>
  <si>
    <t>スポーツ報知関西　11回目</t>
  </si>
  <si>
    <t>5月22日(日)</t>
  </si>
  <si>
    <t>np3082</t>
  </si>
  <si>
    <t>スポーツ報知関西　12回目</t>
  </si>
  <si>
    <t>5月23日(月)</t>
  </si>
  <si>
    <t>np3083</t>
  </si>
  <si>
    <t>スポーツ報知関西　13回目</t>
  </si>
  <si>
    <t>5月25日(水)</t>
  </si>
  <si>
    <t>np3084</t>
  </si>
  <si>
    <t>(空電共通)</t>
  </si>
  <si>
    <t>空電</t>
  </si>
  <si>
    <t>共通</t>
  </si>
  <si>
    <t>np3085</t>
  </si>
  <si>
    <t>①デリヘル版2（緒方泰子）</t>
  </si>
  <si>
    <t>①50〜70代男性限定熟女好きな男性募集中</t>
  </si>
  <si>
    <t>日刊ゲンダイ東海版</t>
  </si>
  <si>
    <t>全2段</t>
  </si>
  <si>
    <t>1～15日</t>
  </si>
  <si>
    <t>np3086</t>
  </si>
  <si>
    <t>np3087</t>
  </si>
  <si>
    <t>②右女3（赤い服女性）</t>
  </si>
  <si>
    <t>②学生いませんギャルもいません熟女熟女熟女熟女</t>
  </si>
  <si>
    <t>16～31日</t>
  </si>
  <si>
    <t>np3088</t>
  </si>
  <si>
    <t>np3089</t>
  </si>
  <si>
    <t>デリヘル版2（緒方泰子）</t>
  </si>
  <si>
    <t>50〜70代男性限定熟女好きな男性募集中</t>
  </si>
  <si>
    <t>スポニチ関東</t>
  </si>
  <si>
    <t>全5段</t>
  </si>
  <si>
    <t>np3090</t>
  </si>
  <si>
    <t>np3091</t>
  </si>
  <si>
    <t>スポニチ関西</t>
  </si>
  <si>
    <t>np3092</t>
  </si>
  <si>
    <t>np3093</t>
  </si>
  <si>
    <t>lp03_l</t>
  </si>
  <si>
    <t>サンスポ関東</t>
  </si>
  <si>
    <t>1C終面全5段</t>
  </si>
  <si>
    <t>5月07日(土)</t>
  </si>
  <si>
    <t>np3094</t>
  </si>
  <si>
    <t>np3095</t>
  </si>
  <si>
    <t>サンスポ関西</t>
  </si>
  <si>
    <t>np3096</t>
  </si>
  <si>
    <t>np3097</t>
  </si>
  <si>
    <t>デリヘル版（緒方泰子）</t>
  </si>
  <si>
    <t>三密(秘密♡親密♡密着)の出会い中高年で大流行</t>
  </si>
  <si>
    <t>デイリースポーツ関西</t>
  </si>
  <si>
    <t>4C終面全5段</t>
  </si>
  <si>
    <t>5月13日(金)</t>
  </si>
  <si>
    <t>np3098</t>
  </si>
  <si>
    <t>np3099</t>
  </si>
  <si>
    <t>カオス版（赤い服女性）</t>
  </si>
  <si>
    <t>学生いませんギャルもいません熟女熟女熟女熟女</t>
  </si>
  <si>
    <t>5月27日(金)</t>
  </si>
  <si>
    <t>np3100</t>
  </si>
  <si>
    <t>np3101</t>
  </si>
  <si>
    <t>lp03_g</t>
  </si>
  <si>
    <t>スポーツ報知関東</t>
  </si>
  <si>
    <t>np3102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</si>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</sst>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32</v>
      </c>
      <c r="D6" s="195">
        <v>1260000</v>
      </c>
      <c r="E6" s="81">
        <v>820</v>
      </c>
      <c r="F6" s="81">
        <v>251</v>
      </c>
      <c r="G6" s="81">
        <v>1212</v>
      </c>
      <c r="H6" s="91">
        <v>174</v>
      </c>
      <c r="I6" s="92">
        <v>0</v>
      </c>
      <c r="J6" s="145">
        <f>H6+I6</f>
        <v>174</v>
      </c>
      <c r="K6" s="82">
        <f>IFERROR(J6/G6,"-")</f>
        <v>0.14356435643564</v>
      </c>
      <c r="L6" s="81">
        <v>21</v>
      </c>
      <c r="M6" s="81">
        <v>51</v>
      </c>
      <c r="N6" s="82">
        <f>IFERROR(L6/J6,"-")</f>
        <v>0.12068965517241</v>
      </c>
      <c r="O6" s="83">
        <f>IFERROR(D6/J6,"-")</f>
        <v>7241.3793103448</v>
      </c>
      <c r="P6" s="84">
        <v>49</v>
      </c>
      <c r="Q6" s="82">
        <f>IFERROR(P6/J6,"-")</f>
        <v>0.2816091954023</v>
      </c>
      <c r="R6" s="200">
        <v>7664000</v>
      </c>
      <c r="S6" s="201">
        <f>IFERROR(R6/J6,"-")</f>
        <v>44045.977011494</v>
      </c>
      <c r="T6" s="201">
        <f>IFERROR(R6/P6,"-")</f>
        <v>156408.16326531</v>
      </c>
      <c r="U6" s="195">
        <f>IFERROR(R6-D6,"-")</f>
        <v>6404000</v>
      </c>
      <c r="V6" s="85">
        <f>R6/D6</f>
        <v>6.0825396825397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1260000</v>
      </c>
      <c r="E9" s="41">
        <f>SUM(E6:E7)</f>
        <v>820</v>
      </c>
      <c r="F9" s="41">
        <f>SUM(F6:F7)</f>
        <v>251</v>
      </c>
      <c r="G9" s="41">
        <f>SUM(G6:G7)</f>
        <v>1212</v>
      </c>
      <c r="H9" s="41">
        <f>SUM(H6:H7)</f>
        <v>174</v>
      </c>
      <c r="I9" s="41">
        <f>SUM(I6:I7)</f>
        <v>0</v>
      </c>
      <c r="J9" s="41">
        <f>SUM(J6:J7)</f>
        <v>174</v>
      </c>
      <c r="K9" s="42">
        <f>IFERROR(J9/G9,"-")</f>
        <v>0.14356435643564</v>
      </c>
      <c r="L9" s="78">
        <f>SUM(L6:L7)</f>
        <v>21</v>
      </c>
      <c r="M9" s="78">
        <f>SUM(M6:M7)</f>
        <v>51</v>
      </c>
      <c r="N9" s="42">
        <f>IFERROR(L9/J9,"-")</f>
        <v>0.12068965517241</v>
      </c>
      <c r="O9" s="43">
        <f>IFERROR(D9/J9,"-")</f>
        <v>7241.3793103448</v>
      </c>
      <c r="P9" s="44">
        <f>SUM(P6:P7)</f>
        <v>49</v>
      </c>
      <c r="Q9" s="42">
        <f>IFERROR(P9/J9,"-")</f>
        <v>0.2816091954023</v>
      </c>
      <c r="R9" s="45">
        <f>SUM(R6:R7)</f>
        <v>7664000</v>
      </c>
      <c r="S9" s="45">
        <f>IFERROR(R9/J9,"-")</f>
        <v>44045.977011494</v>
      </c>
      <c r="T9" s="45">
        <f>IFERROR(R9/P9,"-")</f>
        <v>156408.16326531</v>
      </c>
      <c r="U9" s="46">
        <f>SUM(U6:U7)</f>
        <v>6404000</v>
      </c>
      <c r="V9" s="47">
        <f>IFERROR(R9/D9,"-")</f>
        <v>6.0825396825397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2.105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300000</v>
      </c>
      <c r="K6" s="81">
        <v>9</v>
      </c>
      <c r="L6" s="81">
        <v>0</v>
      </c>
      <c r="M6" s="81">
        <v>46</v>
      </c>
      <c r="N6" s="91">
        <v>3</v>
      </c>
      <c r="O6" s="92">
        <v>0</v>
      </c>
      <c r="P6" s="93">
        <f>N6+O6</f>
        <v>3</v>
      </c>
      <c r="Q6" s="82">
        <f>IFERROR(P6/M6,"-")</f>
        <v>0.065217391304348</v>
      </c>
      <c r="R6" s="81">
        <v>1</v>
      </c>
      <c r="S6" s="81">
        <v>1</v>
      </c>
      <c r="T6" s="82">
        <f>IFERROR(S6/(O6+P6),"-")</f>
        <v>0.33333333333333</v>
      </c>
      <c r="U6" s="182">
        <f>IFERROR(J6/SUM(P6:P19),"-")</f>
        <v>11111.111111111</v>
      </c>
      <c r="V6" s="84">
        <v>1</v>
      </c>
      <c r="W6" s="82">
        <f>IF(P6=0,"-",V6/P6)</f>
        <v>0.33333333333333</v>
      </c>
      <c r="X6" s="186">
        <v>1000</v>
      </c>
      <c r="Y6" s="187">
        <f>IFERROR(X6/P6,"-")</f>
        <v>333.33333333333</v>
      </c>
      <c r="Z6" s="187">
        <f>IFERROR(X6/V6,"-")</f>
        <v>1000</v>
      </c>
      <c r="AA6" s="188">
        <f>SUM(X6:X19)-SUM(J6:J19)</f>
        <v>331500</v>
      </c>
      <c r="AB6" s="85">
        <f>SUM(X6:X19)/SUM(J6:J19)</f>
        <v>2.105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1000</v>
      </c>
      <c r="CB6" s="131">
        <f>IFERROR(CA6/BW6,"-")</f>
        <v>1000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</v>
      </c>
      <c r="CQ6" s="141">
        <v>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 t="s">
        <v>70</v>
      </c>
      <c r="H7" s="90" t="s">
        <v>65</v>
      </c>
      <c r="I7" s="90" t="s">
        <v>71</v>
      </c>
      <c r="J7" s="188"/>
      <c r="K7" s="81">
        <v>1</v>
      </c>
      <c r="L7" s="81">
        <v>0</v>
      </c>
      <c r="M7" s="81">
        <v>14</v>
      </c>
      <c r="N7" s="91">
        <v>1</v>
      </c>
      <c r="O7" s="92">
        <v>0</v>
      </c>
      <c r="P7" s="93">
        <f>N7+O7</f>
        <v>1</v>
      </c>
      <c r="Q7" s="82">
        <f>IFERROR(P7/M7,"-")</f>
        <v>0.071428571428571</v>
      </c>
      <c r="R7" s="81">
        <v>0</v>
      </c>
      <c r="S7" s="81">
        <v>1</v>
      </c>
      <c r="T7" s="82">
        <f>IFERROR(S7/(O7+P7),"-")</f>
        <v>1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63</v>
      </c>
      <c r="G8" s="203" t="s">
        <v>75</v>
      </c>
      <c r="H8" s="90" t="s">
        <v>65</v>
      </c>
      <c r="I8" s="90" t="s">
        <v>76</v>
      </c>
      <c r="J8" s="188"/>
      <c r="K8" s="81">
        <v>3</v>
      </c>
      <c r="L8" s="81">
        <v>0</v>
      </c>
      <c r="M8" s="81">
        <v>18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77</v>
      </c>
      <c r="C9" s="203"/>
      <c r="D9" s="203" t="s">
        <v>78</v>
      </c>
      <c r="E9" s="203" t="s">
        <v>79</v>
      </c>
      <c r="F9" s="203" t="s">
        <v>63</v>
      </c>
      <c r="G9" s="203" t="s">
        <v>80</v>
      </c>
      <c r="H9" s="90" t="s">
        <v>65</v>
      </c>
      <c r="I9" s="90" t="s">
        <v>81</v>
      </c>
      <c r="J9" s="188"/>
      <c r="K9" s="81">
        <v>0</v>
      </c>
      <c r="L9" s="81">
        <v>0</v>
      </c>
      <c r="M9" s="81">
        <v>21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82</v>
      </c>
      <c r="C10" s="203"/>
      <c r="D10" s="203" t="s">
        <v>61</v>
      </c>
      <c r="E10" s="203" t="s">
        <v>62</v>
      </c>
      <c r="F10" s="203" t="s">
        <v>63</v>
      </c>
      <c r="G10" s="203" t="s">
        <v>83</v>
      </c>
      <c r="H10" s="90" t="s">
        <v>65</v>
      </c>
      <c r="I10" s="90" t="s">
        <v>84</v>
      </c>
      <c r="J10" s="188"/>
      <c r="K10" s="81">
        <v>3</v>
      </c>
      <c r="L10" s="81">
        <v>0</v>
      </c>
      <c r="M10" s="81">
        <v>28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85</v>
      </c>
      <c r="C11" s="203"/>
      <c r="D11" s="203" t="s">
        <v>68</v>
      </c>
      <c r="E11" s="203" t="s">
        <v>69</v>
      </c>
      <c r="F11" s="203" t="s">
        <v>63</v>
      </c>
      <c r="G11" s="203" t="s">
        <v>86</v>
      </c>
      <c r="H11" s="90" t="s">
        <v>65</v>
      </c>
      <c r="I11" s="205" t="s">
        <v>87</v>
      </c>
      <c r="J11" s="188"/>
      <c r="K11" s="81">
        <v>3</v>
      </c>
      <c r="L11" s="81">
        <v>0</v>
      </c>
      <c r="M11" s="81">
        <v>22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73</v>
      </c>
      <c r="E12" s="203" t="s">
        <v>74</v>
      </c>
      <c r="F12" s="203" t="s">
        <v>63</v>
      </c>
      <c r="G12" s="203" t="s">
        <v>89</v>
      </c>
      <c r="H12" s="90" t="s">
        <v>65</v>
      </c>
      <c r="I12" s="204" t="s">
        <v>90</v>
      </c>
      <c r="J12" s="188"/>
      <c r="K12" s="81">
        <v>3</v>
      </c>
      <c r="L12" s="81">
        <v>0</v>
      </c>
      <c r="M12" s="81">
        <v>18</v>
      </c>
      <c r="N12" s="91">
        <v>2</v>
      </c>
      <c r="O12" s="92">
        <v>0</v>
      </c>
      <c r="P12" s="93">
        <f>N12+O12</f>
        <v>2</v>
      </c>
      <c r="Q12" s="82">
        <f>IFERROR(P12/M12,"-")</f>
        <v>0.11111111111111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0.5</v>
      </c>
      <c r="X12" s="186">
        <v>10000</v>
      </c>
      <c r="Y12" s="187">
        <f>IFERROR(X12/P12,"-")</f>
        <v>5000</v>
      </c>
      <c r="Z12" s="187">
        <f>IFERROR(X12/V12,"-")</f>
        <v>10000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>
        <v>1</v>
      </c>
      <c r="BQ12" s="122">
        <f>IFERROR(BP12/BN12,"-")</f>
        <v>1</v>
      </c>
      <c r="BR12" s="123">
        <v>10000</v>
      </c>
      <c r="BS12" s="124">
        <f>IFERROR(BR12/BN12,"-")</f>
        <v>10000</v>
      </c>
      <c r="BT12" s="125"/>
      <c r="BU12" s="125">
        <v>1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10000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91</v>
      </c>
      <c r="C13" s="203"/>
      <c r="D13" s="203" t="s">
        <v>78</v>
      </c>
      <c r="E13" s="203" t="s">
        <v>79</v>
      </c>
      <c r="F13" s="203" t="s">
        <v>63</v>
      </c>
      <c r="G13" s="203" t="s">
        <v>92</v>
      </c>
      <c r="H13" s="90" t="s">
        <v>65</v>
      </c>
      <c r="I13" s="90" t="s">
        <v>93</v>
      </c>
      <c r="J13" s="188"/>
      <c r="K13" s="81">
        <v>5</v>
      </c>
      <c r="L13" s="81">
        <v>0</v>
      </c>
      <c r="M13" s="81">
        <v>19</v>
      </c>
      <c r="N13" s="91">
        <v>1</v>
      </c>
      <c r="O13" s="92">
        <v>0</v>
      </c>
      <c r="P13" s="93">
        <f>N13+O13</f>
        <v>1</v>
      </c>
      <c r="Q13" s="82">
        <f>IFERROR(P13/M13,"-")</f>
        <v>0.052631578947368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 t="s">
        <v>61</v>
      </c>
      <c r="E14" s="203" t="s">
        <v>62</v>
      </c>
      <c r="F14" s="203" t="s">
        <v>63</v>
      </c>
      <c r="G14" s="203" t="s">
        <v>95</v>
      </c>
      <c r="H14" s="90" t="s">
        <v>65</v>
      </c>
      <c r="I14" s="90" t="s">
        <v>96</v>
      </c>
      <c r="J14" s="188"/>
      <c r="K14" s="81">
        <v>5</v>
      </c>
      <c r="L14" s="81">
        <v>0</v>
      </c>
      <c r="M14" s="81">
        <v>23</v>
      </c>
      <c r="N14" s="91">
        <v>4</v>
      </c>
      <c r="O14" s="92">
        <v>0</v>
      </c>
      <c r="P14" s="93">
        <f>N14+O14</f>
        <v>4</v>
      </c>
      <c r="Q14" s="82">
        <f>IFERROR(P14/M14,"-")</f>
        <v>0.17391304347826</v>
      </c>
      <c r="R14" s="81">
        <v>1</v>
      </c>
      <c r="S14" s="81">
        <v>1</v>
      </c>
      <c r="T14" s="82">
        <f>IFERROR(S14/(O14+P14),"-")</f>
        <v>0.25</v>
      </c>
      <c r="U14" s="182"/>
      <c r="V14" s="84">
        <v>1</v>
      </c>
      <c r="W14" s="82">
        <f>IF(P14=0,"-",V14/P14)</f>
        <v>0.25</v>
      </c>
      <c r="X14" s="186">
        <v>86000</v>
      </c>
      <c r="Y14" s="187">
        <f>IFERROR(X14/P14,"-")</f>
        <v>21500</v>
      </c>
      <c r="Z14" s="187">
        <f>IFERROR(X14/V14,"-")</f>
        <v>86000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0.75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>
        <v>1</v>
      </c>
      <c r="BQ14" s="122">
        <f>IFERROR(BP14/BN14,"-")</f>
        <v>1</v>
      </c>
      <c r="BR14" s="123">
        <v>86000</v>
      </c>
      <c r="BS14" s="124">
        <f>IFERROR(BR14/BN14,"-")</f>
        <v>86000</v>
      </c>
      <c r="BT14" s="125"/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86000</v>
      </c>
      <c r="CQ14" s="141">
        <v>86000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97</v>
      </c>
      <c r="C15" s="203"/>
      <c r="D15" s="203" t="s">
        <v>68</v>
      </c>
      <c r="E15" s="203" t="s">
        <v>69</v>
      </c>
      <c r="F15" s="203" t="s">
        <v>63</v>
      </c>
      <c r="G15" s="203" t="s">
        <v>98</v>
      </c>
      <c r="H15" s="90" t="s">
        <v>65</v>
      </c>
      <c r="I15" s="90" t="s">
        <v>99</v>
      </c>
      <c r="J15" s="188"/>
      <c r="K15" s="81">
        <v>1</v>
      </c>
      <c r="L15" s="81">
        <v>0</v>
      </c>
      <c r="M15" s="81">
        <v>11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/>
      <c r="D16" s="203" t="s">
        <v>73</v>
      </c>
      <c r="E16" s="203" t="s">
        <v>74</v>
      </c>
      <c r="F16" s="203" t="s">
        <v>63</v>
      </c>
      <c r="G16" s="203" t="s">
        <v>101</v>
      </c>
      <c r="H16" s="90" t="s">
        <v>65</v>
      </c>
      <c r="I16" s="204" t="s">
        <v>102</v>
      </c>
      <c r="J16" s="188"/>
      <c r="K16" s="81">
        <v>0</v>
      </c>
      <c r="L16" s="81">
        <v>0</v>
      </c>
      <c r="M16" s="81">
        <v>13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103</v>
      </c>
      <c r="C17" s="203"/>
      <c r="D17" s="203" t="s">
        <v>78</v>
      </c>
      <c r="E17" s="203" t="s">
        <v>79</v>
      </c>
      <c r="F17" s="203" t="s">
        <v>63</v>
      </c>
      <c r="G17" s="203" t="s">
        <v>104</v>
      </c>
      <c r="H17" s="90" t="s">
        <v>65</v>
      </c>
      <c r="I17" s="90" t="s">
        <v>105</v>
      </c>
      <c r="J17" s="188"/>
      <c r="K17" s="81">
        <v>5</v>
      </c>
      <c r="L17" s="81">
        <v>0</v>
      </c>
      <c r="M17" s="81">
        <v>14</v>
      </c>
      <c r="N17" s="91">
        <v>2</v>
      </c>
      <c r="O17" s="92">
        <v>0</v>
      </c>
      <c r="P17" s="93">
        <f>N17+O17</f>
        <v>2</v>
      </c>
      <c r="Q17" s="82">
        <f>IFERROR(P17/M17,"-")</f>
        <v>0.14285714285714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160000</v>
      </c>
      <c r="Y17" s="187">
        <f>IFERROR(X17/P17,"-")</f>
        <v>80000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1</v>
      </c>
      <c r="BG17" s="112">
        <v>1</v>
      </c>
      <c r="BH17" s="114">
        <f>IFERROR(BG17/BE17,"-")</f>
        <v>0.5</v>
      </c>
      <c r="BI17" s="115">
        <v>207450</v>
      </c>
      <c r="BJ17" s="116">
        <f>IFERROR(BI17/BE17,"-")</f>
        <v>103725</v>
      </c>
      <c r="BK17" s="117"/>
      <c r="BL17" s="117"/>
      <c r="BM17" s="117">
        <v>1</v>
      </c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160000</v>
      </c>
      <c r="CQ17" s="141">
        <v>207450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106</v>
      </c>
      <c r="C18" s="203"/>
      <c r="D18" s="203" t="s">
        <v>61</v>
      </c>
      <c r="E18" s="203" t="s">
        <v>62</v>
      </c>
      <c r="F18" s="203" t="s">
        <v>63</v>
      </c>
      <c r="G18" s="203" t="s">
        <v>107</v>
      </c>
      <c r="H18" s="90" t="s">
        <v>65</v>
      </c>
      <c r="I18" s="90" t="s">
        <v>108</v>
      </c>
      <c r="J18" s="188"/>
      <c r="K18" s="81">
        <v>7</v>
      </c>
      <c r="L18" s="81">
        <v>0</v>
      </c>
      <c r="M18" s="81">
        <v>25</v>
      </c>
      <c r="N18" s="91">
        <v>5</v>
      </c>
      <c r="O18" s="92">
        <v>0</v>
      </c>
      <c r="P18" s="93">
        <f>N18+O18</f>
        <v>5</v>
      </c>
      <c r="Q18" s="82">
        <f>IFERROR(P18/M18,"-")</f>
        <v>0.2</v>
      </c>
      <c r="R18" s="81">
        <v>0</v>
      </c>
      <c r="S18" s="81">
        <v>2</v>
      </c>
      <c r="T18" s="82">
        <f>IFERROR(S18/(O18+P18),"-")</f>
        <v>0.4</v>
      </c>
      <c r="U18" s="182"/>
      <c r="V18" s="84">
        <v>2</v>
      </c>
      <c r="W18" s="82">
        <f>IF(P18=0,"-",V18/P18)</f>
        <v>0.4</v>
      </c>
      <c r="X18" s="186">
        <v>10000</v>
      </c>
      <c r="Y18" s="187">
        <f>IFERROR(X18/P18,"-")</f>
        <v>2000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0.4</v>
      </c>
      <c r="BG18" s="112">
        <v>1</v>
      </c>
      <c r="BH18" s="114">
        <f>IFERROR(BG18/BE18,"-")</f>
        <v>0.5</v>
      </c>
      <c r="BI18" s="115">
        <v>1000</v>
      </c>
      <c r="BJ18" s="116">
        <f>IFERROR(BI18/BE18,"-")</f>
        <v>500</v>
      </c>
      <c r="BK18" s="117">
        <v>1</v>
      </c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</v>
      </c>
      <c r="BY18" s="128">
        <v>1</v>
      </c>
      <c r="BZ18" s="129">
        <f>IFERROR(BY18/BW18,"-")</f>
        <v>1</v>
      </c>
      <c r="CA18" s="130">
        <v>9000</v>
      </c>
      <c r="CB18" s="131">
        <f>IFERROR(CA18/BW18,"-")</f>
        <v>9000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10000</v>
      </c>
      <c r="CQ18" s="141">
        <v>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109</v>
      </c>
      <c r="C19" s="203"/>
      <c r="D19" s="203" t="s">
        <v>110</v>
      </c>
      <c r="E19" s="203" t="s">
        <v>110</v>
      </c>
      <c r="F19" s="203" t="s">
        <v>111</v>
      </c>
      <c r="G19" s="203" t="s">
        <v>112</v>
      </c>
      <c r="H19" s="90"/>
      <c r="I19" s="90"/>
      <c r="J19" s="188"/>
      <c r="K19" s="81">
        <v>109</v>
      </c>
      <c r="L19" s="81">
        <v>51</v>
      </c>
      <c r="M19" s="81">
        <v>30</v>
      </c>
      <c r="N19" s="91">
        <v>9</v>
      </c>
      <c r="O19" s="92">
        <v>0</v>
      </c>
      <c r="P19" s="93">
        <f>N19+O19</f>
        <v>9</v>
      </c>
      <c r="Q19" s="82">
        <f>IFERROR(P19/M19,"-")</f>
        <v>0.3</v>
      </c>
      <c r="R19" s="81">
        <v>3</v>
      </c>
      <c r="S19" s="81">
        <v>0</v>
      </c>
      <c r="T19" s="82">
        <f>IFERROR(S19/(O19+P19),"-")</f>
        <v>0</v>
      </c>
      <c r="U19" s="182"/>
      <c r="V19" s="84">
        <v>2</v>
      </c>
      <c r="W19" s="82">
        <f>IF(P19=0,"-",V19/P19)</f>
        <v>0.22222222222222</v>
      </c>
      <c r="X19" s="186">
        <v>364500</v>
      </c>
      <c r="Y19" s="187">
        <f>IFERROR(X19/P19,"-")</f>
        <v>40500</v>
      </c>
      <c r="Z19" s="187">
        <f>IFERROR(X19/V19,"-")</f>
        <v>182250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0.11111111111111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4</v>
      </c>
      <c r="BO19" s="120">
        <f>IF(P19=0,"",IF(BN19=0,"",(BN19/P19)))</f>
        <v>0.44444444444444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4</v>
      </c>
      <c r="BX19" s="127">
        <f>IF(P19=0,"",IF(BW19=0,"",(BW19/P19)))</f>
        <v>0.44444444444444</v>
      </c>
      <c r="BY19" s="128">
        <v>2</v>
      </c>
      <c r="BZ19" s="129">
        <f>IFERROR(BY19/BW19,"-")</f>
        <v>0.5</v>
      </c>
      <c r="CA19" s="130">
        <v>364500</v>
      </c>
      <c r="CB19" s="131">
        <f>IFERROR(CA19/BW19,"-")</f>
        <v>91125</v>
      </c>
      <c r="CC19" s="132"/>
      <c r="CD19" s="132"/>
      <c r="CE19" s="132">
        <v>2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364500</v>
      </c>
      <c r="CQ19" s="141">
        <v>305400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0.23</v>
      </c>
      <c r="B20" s="203" t="s">
        <v>113</v>
      </c>
      <c r="C20" s="203"/>
      <c r="D20" s="203" t="s">
        <v>114</v>
      </c>
      <c r="E20" s="203" t="s">
        <v>115</v>
      </c>
      <c r="F20" s="203" t="s">
        <v>63</v>
      </c>
      <c r="G20" s="203" t="s">
        <v>116</v>
      </c>
      <c r="H20" s="90" t="s">
        <v>117</v>
      </c>
      <c r="I20" s="90" t="s">
        <v>118</v>
      </c>
      <c r="J20" s="188">
        <v>100000</v>
      </c>
      <c r="K20" s="81">
        <v>2</v>
      </c>
      <c r="L20" s="81">
        <v>0</v>
      </c>
      <c r="M20" s="81">
        <v>19</v>
      </c>
      <c r="N20" s="91">
        <v>1</v>
      </c>
      <c r="O20" s="92">
        <v>0</v>
      </c>
      <c r="P20" s="93">
        <f>N20+O20</f>
        <v>1</v>
      </c>
      <c r="Q20" s="82">
        <f>IFERROR(P20/M20,"-")</f>
        <v>0.052631578947368</v>
      </c>
      <c r="R20" s="81">
        <v>0</v>
      </c>
      <c r="S20" s="81">
        <v>1</v>
      </c>
      <c r="T20" s="82">
        <f>IFERROR(S20/(O20+P20),"-")</f>
        <v>1</v>
      </c>
      <c r="U20" s="182">
        <f>IFERROR(J20/SUM(P20:P23),"-")</f>
        <v>10000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SUM(X20:X23)-SUM(J20:J23)</f>
        <v>-77000</v>
      </c>
      <c r="AB20" s="85">
        <f>SUM(X20:X23)/SUM(J20:J23)</f>
        <v>0.23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119</v>
      </c>
      <c r="C21" s="203"/>
      <c r="D21" s="203" t="s">
        <v>114</v>
      </c>
      <c r="E21" s="203" t="s">
        <v>115</v>
      </c>
      <c r="F21" s="203" t="s">
        <v>111</v>
      </c>
      <c r="G21" s="203"/>
      <c r="H21" s="90"/>
      <c r="I21" s="90"/>
      <c r="J21" s="188"/>
      <c r="K21" s="81">
        <v>71</v>
      </c>
      <c r="L21" s="81">
        <v>14</v>
      </c>
      <c r="M21" s="81">
        <v>10</v>
      </c>
      <c r="N21" s="91">
        <v>5</v>
      </c>
      <c r="O21" s="92">
        <v>0</v>
      </c>
      <c r="P21" s="93">
        <f>N21+O21</f>
        <v>5</v>
      </c>
      <c r="Q21" s="82">
        <f>IFERROR(P21/M21,"-")</f>
        <v>0.5</v>
      </c>
      <c r="R21" s="81">
        <v>0</v>
      </c>
      <c r="S21" s="81">
        <v>2</v>
      </c>
      <c r="T21" s="82">
        <f>IFERROR(S21/(O21+P21),"-")</f>
        <v>0.4</v>
      </c>
      <c r="U21" s="182"/>
      <c r="V21" s="84">
        <v>1</v>
      </c>
      <c r="W21" s="82">
        <f>IF(P21=0,"-",V21/P21)</f>
        <v>0.2</v>
      </c>
      <c r="X21" s="186">
        <v>11000</v>
      </c>
      <c r="Y21" s="187">
        <f>IFERROR(X21/P21,"-")</f>
        <v>2200</v>
      </c>
      <c r="Z21" s="187">
        <f>IFERROR(X21/V21,"-")</f>
        <v>11000</v>
      </c>
      <c r="AA21" s="188"/>
      <c r="AB21" s="85"/>
      <c r="AC21" s="79"/>
      <c r="AD21" s="94">
        <v>1</v>
      </c>
      <c r="AE21" s="95">
        <f>IF(P21=0,"",IF(AD21=0,"",(AD21/P21)))</f>
        <v>0.2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0.2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0.4</v>
      </c>
      <c r="BY21" s="128">
        <v>1</v>
      </c>
      <c r="BZ21" s="129">
        <f>IFERROR(BY21/BW21,"-")</f>
        <v>0.5</v>
      </c>
      <c r="CA21" s="130">
        <v>11000</v>
      </c>
      <c r="CB21" s="131">
        <f>IFERROR(CA21/BW21,"-")</f>
        <v>5500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11000</v>
      </c>
      <c r="CQ21" s="141">
        <v>11000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120</v>
      </c>
      <c r="C22" s="203"/>
      <c r="D22" s="203" t="s">
        <v>121</v>
      </c>
      <c r="E22" s="203" t="s">
        <v>122</v>
      </c>
      <c r="F22" s="203" t="s">
        <v>63</v>
      </c>
      <c r="G22" s="203"/>
      <c r="H22" s="90" t="s">
        <v>117</v>
      </c>
      <c r="I22" s="90" t="s">
        <v>123</v>
      </c>
      <c r="J22" s="188"/>
      <c r="K22" s="81">
        <v>1</v>
      </c>
      <c r="L22" s="81">
        <v>0</v>
      </c>
      <c r="M22" s="81">
        <v>28</v>
      </c>
      <c r="N22" s="91">
        <v>1</v>
      </c>
      <c r="O22" s="92">
        <v>0</v>
      </c>
      <c r="P22" s="93">
        <f>N22+O22</f>
        <v>1</v>
      </c>
      <c r="Q22" s="82">
        <f>IFERROR(P22/M22,"-")</f>
        <v>0.035714285714286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1</v>
      </c>
      <c r="X22" s="186">
        <v>3000</v>
      </c>
      <c r="Y22" s="187">
        <f>IFERROR(X22/P22,"-")</f>
        <v>3000</v>
      </c>
      <c r="Z22" s="187">
        <f>IFERROR(X22/V22,"-")</f>
        <v>3000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1</v>
      </c>
      <c r="BY22" s="128">
        <v>1</v>
      </c>
      <c r="BZ22" s="129">
        <f>IFERROR(BY22/BW22,"-")</f>
        <v>1</v>
      </c>
      <c r="CA22" s="130">
        <v>3000</v>
      </c>
      <c r="CB22" s="131">
        <f>IFERROR(CA22/BW22,"-")</f>
        <v>3000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3000</v>
      </c>
      <c r="CQ22" s="141">
        <v>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124</v>
      </c>
      <c r="C23" s="203"/>
      <c r="D23" s="203" t="s">
        <v>121</v>
      </c>
      <c r="E23" s="203" t="s">
        <v>122</v>
      </c>
      <c r="F23" s="203" t="s">
        <v>111</v>
      </c>
      <c r="G23" s="203"/>
      <c r="H23" s="90"/>
      <c r="I23" s="90"/>
      <c r="J23" s="188"/>
      <c r="K23" s="81">
        <v>9</v>
      </c>
      <c r="L23" s="81">
        <v>9</v>
      </c>
      <c r="M23" s="81">
        <v>4</v>
      </c>
      <c r="N23" s="91">
        <v>3</v>
      </c>
      <c r="O23" s="92">
        <v>0</v>
      </c>
      <c r="P23" s="93">
        <f>N23+O23</f>
        <v>3</v>
      </c>
      <c r="Q23" s="82">
        <f>IFERROR(P23/M23,"-")</f>
        <v>0.75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9000</v>
      </c>
      <c r="Y23" s="187">
        <f>IFERROR(X23/P23,"-")</f>
        <v>3000</v>
      </c>
      <c r="Z23" s="187">
        <f>IFERROR(X23/V23,"-")</f>
        <v>9000</v>
      </c>
      <c r="AA23" s="188"/>
      <c r="AB23" s="85"/>
      <c r="AC23" s="79"/>
      <c r="AD23" s="94">
        <v>1</v>
      </c>
      <c r="AE23" s="95">
        <f>IF(P23=0,"",IF(AD23=0,"",(AD23/P23)))</f>
        <v>0.33333333333333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9000</v>
      </c>
      <c r="CB23" s="131">
        <f>IFERROR(CA23/BW23,"-")</f>
        <v>9000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9000</v>
      </c>
      <c r="CQ23" s="141">
        <v>9000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0.45833333333333</v>
      </c>
      <c r="B24" s="203" t="s">
        <v>125</v>
      </c>
      <c r="C24" s="203"/>
      <c r="D24" s="203" t="s">
        <v>126</v>
      </c>
      <c r="E24" s="203" t="s">
        <v>127</v>
      </c>
      <c r="F24" s="203" t="s">
        <v>63</v>
      </c>
      <c r="G24" s="203" t="s">
        <v>128</v>
      </c>
      <c r="H24" s="90" t="s">
        <v>129</v>
      </c>
      <c r="I24" s="204" t="s">
        <v>90</v>
      </c>
      <c r="J24" s="188">
        <v>120000</v>
      </c>
      <c r="K24" s="81">
        <v>34</v>
      </c>
      <c r="L24" s="81">
        <v>0</v>
      </c>
      <c r="M24" s="81">
        <v>110</v>
      </c>
      <c r="N24" s="91">
        <v>14</v>
      </c>
      <c r="O24" s="92">
        <v>0</v>
      </c>
      <c r="P24" s="93">
        <f>N24+O24</f>
        <v>14</v>
      </c>
      <c r="Q24" s="82">
        <f>IFERROR(P24/M24,"-")</f>
        <v>0.12727272727273</v>
      </c>
      <c r="R24" s="81">
        <v>0</v>
      </c>
      <c r="S24" s="81">
        <v>3</v>
      </c>
      <c r="T24" s="82">
        <f>IFERROR(S24/(O24+P24),"-")</f>
        <v>0.21428571428571</v>
      </c>
      <c r="U24" s="182">
        <f>IFERROR(J24/SUM(P24:P25),"-")</f>
        <v>5714.2857142857</v>
      </c>
      <c r="V24" s="84">
        <v>1</v>
      </c>
      <c r="W24" s="82">
        <f>IF(P24=0,"-",V24/P24)</f>
        <v>0.071428571428571</v>
      </c>
      <c r="X24" s="186">
        <v>1000</v>
      </c>
      <c r="Y24" s="187">
        <f>IFERROR(X24/P24,"-")</f>
        <v>71.428571428571</v>
      </c>
      <c r="Z24" s="187">
        <f>IFERROR(X24/V24,"-")</f>
        <v>1000</v>
      </c>
      <c r="AA24" s="188">
        <f>SUM(X24:X25)-SUM(J24:J25)</f>
        <v>-65000</v>
      </c>
      <c r="AB24" s="85">
        <f>SUM(X24:X25)/SUM(J24:J25)</f>
        <v>0.45833333333333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0.071428571428571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6</v>
      </c>
      <c r="BO24" s="120">
        <f>IF(P24=0,"",IF(BN24=0,"",(BN24/P24)))</f>
        <v>0.42857142857143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6</v>
      </c>
      <c r="BX24" s="127">
        <f>IF(P24=0,"",IF(BW24=0,"",(BW24/P24)))</f>
        <v>0.42857142857143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0.071428571428571</v>
      </c>
      <c r="CH24" s="135">
        <v>1</v>
      </c>
      <c r="CI24" s="136">
        <f>IFERROR(CH24/CF24,"-")</f>
        <v>1</v>
      </c>
      <c r="CJ24" s="137">
        <v>1000</v>
      </c>
      <c r="CK24" s="138">
        <f>IFERROR(CJ24/CF24,"-")</f>
        <v>1000</v>
      </c>
      <c r="CL24" s="139">
        <v>1</v>
      </c>
      <c r="CM24" s="139"/>
      <c r="CN24" s="139"/>
      <c r="CO24" s="140">
        <v>1</v>
      </c>
      <c r="CP24" s="141">
        <v>1000</v>
      </c>
      <c r="CQ24" s="141">
        <v>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130</v>
      </c>
      <c r="C25" s="203"/>
      <c r="D25" s="203" t="s">
        <v>126</v>
      </c>
      <c r="E25" s="203" t="s">
        <v>127</v>
      </c>
      <c r="F25" s="203" t="s">
        <v>111</v>
      </c>
      <c r="G25" s="203"/>
      <c r="H25" s="90"/>
      <c r="I25" s="90"/>
      <c r="J25" s="188"/>
      <c r="K25" s="81">
        <v>54</v>
      </c>
      <c r="L25" s="81">
        <v>31</v>
      </c>
      <c r="M25" s="81">
        <v>29</v>
      </c>
      <c r="N25" s="91">
        <v>7</v>
      </c>
      <c r="O25" s="92">
        <v>0</v>
      </c>
      <c r="P25" s="93">
        <f>N25+O25</f>
        <v>7</v>
      </c>
      <c r="Q25" s="82">
        <f>IFERROR(P25/M25,"-")</f>
        <v>0.24137931034483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3</v>
      </c>
      <c r="W25" s="82">
        <f>IF(P25=0,"-",V25/P25)</f>
        <v>0.42857142857143</v>
      </c>
      <c r="X25" s="186">
        <v>54000</v>
      </c>
      <c r="Y25" s="187">
        <f>IFERROR(X25/P25,"-")</f>
        <v>7714.2857142857</v>
      </c>
      <c r="Z25" s="187">
        <f>IFERROR(X25/V25,"-")</f>
        <v>18000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0.42857142857143</v>
      </c>
      <c r="BP25" s="121">
        <v>1</v>
      </c>
      <c r="BQ25" s="122">
        <f>IFERROR(BP25/BN25,"-")</f>
        <v>0.33333333333333</v>
      </c>
      <c r="BR25" s="123">
        <v>3000</v>
      </c>
      <c r="BS25" s="124">
        <f>IFERROR(BR25/BN25,"-")</f>
        <v>1000</v>
      </c>
      <c r="BT25" s="125">
        <v>1</v>
      </c>
      <c r="BU25" s="125"/>
      <c r="BV25" s="125"/>
      <c r="BW25" s="126">
        <v>3</v>
      </c>
      <c r="BX25" s="127">
        <f>IF(P25=0,"",IF(BW25=0,"",(BW25/P25)))</f>
        <v>0.42857142857143</v>
      </c>
      <c r="BY25" s="128">
        <v>1</v>
      </c>
      <c r="BZ25" s="129">
        <f>IFERROR(BY25/BW25,"-")</f>
        <v>0.33333333333333</v>
      </c>
      <c r="CA25" s="130">
        <v>46000</v>
      </c>
      <c r="CB25" s="131">
        <f>IFERROR(CA25/BW25,"-")</f>
        <v>15333.333333333</v>
      </c>
      <c r="CC25" s="132"/>
      <c r="CD25" s="132"/>
      <c r="CE25" s="132">
        <v>1</v>
      </c>
      <c r="CF25" s="133">
        <v>1</v>
      </c>
      <c r="CG25" s="134">
        <f>IF(P25=0,"",IF(CF25=0,"",(CF25/P25)))</f>
        <v>0.14285714285714</v>
      </c>
      <c r="CH25" s="135">
        <v>1</v>
      </c>
      <c r="CI25" s="136">
        <f>IFERROR(CH25/CF25,"-")</f>
        <v>1</v>
      </c>
      <c r="CJ25" s="137">
        <v>5000</v>
      </c>
      <c r="CK25" s="138">
        <f>IFERROR(CJ25/CF25,"-")</f>
        <v>5000</v>
      </c>
      <c r="CL25" s="139">
        <v>1</v>
      </c>
      <c r="CM25" s="139"/>
      <c r="CN25" s="139"/>
      <c r="CO25" s="140">
        <v>3</v>
      </c>
      <c r="CP25" s="141">
        <v>54000</v>
      </c>
      <c r="CQ25" s="141">
        <v>46000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0.93333333333333</v>
      </c>
      <c r="B26" s="203" t="s">
        <v>131</v>
      </c>
      <c r="C26" s="203"/>
      <c r="D26" s="203" t="s">
        <v>126</v>
      </c>
      <c r="E26" s="203" t="s">
        <v>127</v>
      </c>
      <c r="F26" s="203" t="s">
        <v>63</v>
      </c>
      <c r="G26" s="203" t="s">
        <v>132</v>
      </c>
      <c r="H26" s="90" t="s">
        <v>129</v>
      </c>
      <c r="I26" s="204" t="s">
        <v>90</v>
      </c>
      <c r="J26" s="188">
        <v>150000</v>
      </c>
      <c r="K26" s="81">
        <v>19</v>
      </c>
      <c r="L26" s="81">
        <v>0</v>
      </c>
      <c r="M26" s="81">
        <v>94</v>
      </c>
      <c r="N26" s="91">
        <v>9</v>
      </c>
      <c r="O26" s="92">
        <v>0</v>
      </c>
      <c r="P26" s="93">
        <f>N26+O26</f>
        <v>9</v>
      </c>
      <c r="Q26" s="82">
        <f>IFERROR(P26/M26,"-")</f>
        <v>0.095744680851064</v>
      </c>
      <c r="R26" s="81">
        <v>1</v>
      </c>
      <c r="S26" s="81">
        <v>3</v>
      </c>
      <c r="T26" s="82">
        <f>IFERROR(S26/(O26+P26),"-")</f>
        <v>0.33333333333333</v>
      </c>
      <c r="U26" s="182">
        <f>IFERROR(J26/SUM(P26:P27),"-")</f>
        <v>7894.7368421053</v>
      </c>
      <c r="V26" s="84">
        <v>4</v>
      </c>
      <c r="W26" s="82">
        <f>IF(P26=0,"-",V26/P26)</f>
        <v>0.44444444444444</v>
      </c>
      <c r="X26" s="186">
        <v>44000</v>
      </c>
      <c r="Y26" s="187">
        <f>IFERROR(X26/P26,"-")</f>
        <v>4888.8888888889</v>
      </c>
      <c r="Z26" s="187">
        <f>IFERROR(X26/V26,"-")</f>
        <v>11000</v>
      </c>
      <c r="AA26" s="188">
        <f>SUM(X26:X27)-SUM(J26:J27)</f>
        <v>-10000</v>
      </c>
      <c r="AB26" s="85">
        <f>SUM(X26:X27)/SUM(J26:J27)</f>
        <v>0.93333333333333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0.22222222222222</v>
      </c>
      <c r="BG26" s="112">
        <v>1</v>
      </c>
      <c r="BH26" s="114">
        <f>IFERROR(BG26/BE26,"-")</f>
        <v>0.5</v>
      </c>
      <c r="BI26" s="115">
        <v>4000</v>
      </c>
      <c r="BJ26" s="116">
        <f>IFERROR(BI26/BE26,"-")</f>
        <v>2000</v>
      </c>
      <c r="BK26" s="117"/>
      <c r="BL26" s="117">
        <v>1</v>
      </c>
      <c r="BM26" s="117"/>
      <c r="BN26" s="119">
        <v>1</v>
      </c>
      <c r="BO26" s="120">
        <f>IF(P26=0,"",IF(BN26=0,"",(BN26/P26)))</f>
        <v>0.11111111111111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6</v>
      </c>
      <c r="BX26" s="127">
        <f>IF(P26=0,"",IF(BW26=0,"",(BW26/P26)))</f>
        <v>0.66666666666667</v>
      </c>
      <c r="BY26" s="128">
        <v>3</v>
      </c>
      <c r="BZ26" s="129">
        <f>IFERROR(BY26/BW26,"-")</f>
        <v>0.5</v>
      </c>
      <c r="CA26" s="130">
        <v>40000</v>
      </c>
      <c r="CB26" s="131">
        <f>IFERROR(CA26/BW26,"-")</f>
        <v>6666.6666666667</v>
      </c>
      <c r="CC26" s="132">
        <v>2</v>
      </c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4</v>
      </c>
      <c r="CP26" s="141">
        <v>44000</v>
      </c>
      <c r="CQ26" s="141">
        <v>36000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133</v>
      </c>
      <c r="C27" s="203"/>
      <c r="D27" s="203" t="s">
        <v>126</v>
      </c>
      <c r="E27" s="203" t="s">
        <v>127</v>
      </c>
      <c r="F27" s="203" t="s">
        <v>111</v>
      </c>
      <c r="G27" s="203"/>
      <c r="H27" s="90"/>
      <c r="I27" s="90"/>
      <c r="J27" s="188"/>
      <c r="K27" s="81">
        <v>37</v>
      </c>
      <c r="L27" s="81">
        <v>28</v>
      </c>
      <c r="M27" s="81">
        <v>13</v>
      </c>
      <c r="N27" s="91">
        <v>10</v>
      </c>
      <c r="O27" s="92">
        <v>0</v>
      </c>
      <c r="P27" s="93">
        <f>N27+O27</f>
        <v>10</v>
      </c>
      <c r="Q27" s="82">
        <f>IFERROR(P27/M27,"-")</f>
        <v>0.76923076923077</v>
      </c>
      <c r="R27" s="81">
        <v>2</v>
      </c>
      <c r="S27" s="81">
        <v>2</v>
      </c>
      <c r="T27" s="82">
        <f>IFERROR(S27/(O27+P27),"-")</f>
        <v>0.2</v>
      </c>
      <c r="U27" s="182"/>
      <c r="V27" s="84">
        <v>4</v>
      </c>
      <c r="W27" s="82">
        <f>IF(P27=0,"-",V27/P27)</f>
        <v>0.4</v>
      </c>
      <c r="X27" s="186">
        <v>96000</v>
      </c>
      <c r="Y27" s="187">
        <f>IFERROR(X27/P27,"-")</f>
        <v>9600</v>
      </c>
      <c r="Z27" s="187">
        <f>IFERROR(X27/V27,"-")</f>
        <v>24000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</v>
      </c>
      <c r="BG27" s="112">
        <v>1</v>
      </c>
      <c r="BH27" s="114">
        <f>IFERROR(BG27/BE27,"-")</f>
        <v>1</v>
      </c>
      <c r="BI27" s="115">
        <v>1000</v>
      </c>
      <c r="BJ27" s="116">
        <f>IFERROR(BI27/BE27,"-")</f>
        <v>1000</v>
      </c>
      <c r="BK27" s="117">
        <v>1</v>
      </c>
      <c r="BL27" s="117"/>
      <c r="BM27" s="117"/>
      <c r="BN27" s="119">
        <v>5</v>
      </c>
      <c r="BO27" s="120">
        <f>IF(P27=0,"",IF(BN27=0,"",(BN27/P27)))</f>
        <v>0.5</v>
      </c>
      <c r="BP27" s="121">
        <v>2</v>
      </c>
      <c r="BQ27" s="122">
        <f>IFERROR(BP27/BN27,"-")</f>
        <v>0.4</v>
      </c>
      <c r="BR27" s="123">
        <v>72000</v>
      </c>
      <c r="BS27" s="124">
        <f>IFERROR(BR27/BN27,"-")</f>
        <v>14400</v>
      </c>
      <c r="BT27" s="125"/>
      <c r="BU27" s="125">
        <v>1</v>
      </c>
      <c r="BV27" s="125">
        <v>1</v>
      </c>
      <c r="BW27" s="126">
        <v>3</v>
      </c>
      <c r="BX27" s="127">
        <f>IF(P27=0,"",IF(BW27=0,"",(BW27/P27)))</f>
        <v>0.3</v>
      </c>
      <c r="BY27" s="128">
        <v>2</v>
      </c>
      <c r="BZ27" s="129">
        <f>IFERROR(BY27/BW27,"-")</f>
        <v>0.66666666666667</v>
      </c>
      <c r="CA27" s="130">
        <v>23000</v>
      </c>
      <c r="CB27" s="131">
        <f>IFERROR(CA27/BW27,"-")</f>
        <v>7666.6666666667</v>
      </c>
      <c r="CC27" s="132">
        <v>1</v>
      </c>
      <c r="CD27" s="132"/>
      <c r="CE27" s="132">
        <v>1</v>
      </c>
      <c r="CF27" s="133">
        <v>1</v>
      </c>
      <c r="CG27" s="134">
        <f>IF(P27=0,"",IF(CF27=0,"",(CF27/P27)))</f>
        <v>0.1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4</v>
      </c>
      <c r="CP27" s="141">
        <v>96000</v>
      </c>
      <c r="CQ27" s="141">
        <v>68000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12.313333333333</v>
      </c>
      <c r="B28" s="203" t="s">
        <v>134</v>
      </c>
      <c r="C28" s="203"/>
      <c r="D28" s="203" t="s">
        <v>126</v>
      </c>
      <c r="E28" s="203" t="s">
        <v>127</v>
      </c>
      <c r="F28" s="203" t="s">
        <v>135</v>
      </c>
      <c r="G28" s="203" t="s">
        <v>136</v>
      </c>
      <c r="H28" s="90" t="s">
        <v>137</v>
      </c>
      <c r="I28" s="205" t="s">
        <v>138</v>
      </c>
      <c r="J28" s="188">
        <v>150000</v>
      </c>
      <c r="K28" s="81">
        <v>29</v>
      </c>
      <c r="L28" s="81">
        <v>0</v>
      </c>
      <c r="M28" s="81">
        <v>159</v>
      </c>
      <c r="N28" s="91">
        <v>17</v>
      </c>
      <c r="O28" s="92">
        <v>0</v>
      </c>
      <c r="P28" s="93">
        <f>N28+O28</f>
        <v>17</v>
      </c>
      <c r="Q28" s="82">
        <f>IFERROR(P28/M28,"-")</f>
        <v>0.10691823899371</v>
      </c>
      <c r="R28" s="81">
        <v>1</v>
      </c>
      <c r="S28" s="81">
        <v>9</v>
      </c>
      <c r="T28" s="82">
        <f>IFERROR(S28/(O28+P28),"-")</f>
        <v>0.52941176470588</v>
      </c>
      <c r="U28" s="182">
        <f>IFERROR(J28/SUM(P28:P29),"-")</f>
        <v>5769.2307692308</v>
      </c>
      <c r="V28" s="84">
        <v>4</v>
      </c>
      <c r="W28" s="82">
        <f>IF(P28=0,"-",V28/P28)</f>
        <v>0.23529411764706</v>
      </c>
      <c r="X28" s="186">
        <v>127000</v>
      </c>
      <c r="Y28" s="187">
        <f>IFERROR(X28/P28,"-")</f>
        <v>7470.5882352941</v>
      </c>
      <c r="Z28" s="187">
        <f>IFERROR(X28/V28,"-")</f>
        <v>31750</v>
      </c>
      <c r="AA28" s="188">
        <f>SUM(X28:X29)-SUM(J28:J29)</f>
        <v>1697000</v>
      </c>
      <c r="AB28" s="85">
        <f>SUM(X28:X29)/SUM(J28:J29)</f>
        <v>12.313333333333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0.058823529411765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>
        <v>1</v>
      </c>
      <c r="AW28" s="107">
        <f>IF(P28=0,"",IF(AV28=0,"",(AV28/P28)))</f>
        <v>0.058823529411765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4</v>
      </c>
      <c r="BF28" s="113">
        <f>IF(P28=0,"",IF(BE28=0,"",(BE28/P28)))</f>
        <v>0.23529411764706</v>
      </c>
      <c r="BG28" s="112">
        <v>1</v>
      </c>
      <c r="BH28" s="114">
        <f>IFERROR(BG28/BE28,"-")</f>
        <v>0.25</v>
      </c>
      <c r="BI28" s="115">
        <v>10000</v>
      </c>
      <c r="BJ28" s="116">
        <f>IFERROR(BI28/BE28,"-")</f>
        <v>2500</v>
      </c>
      <c r="BK28" s="117">
        <v>1</v>
      </c>
      <c r="BL28" s="117"/>
      <c r="BM28" s="117"/>
      <c r="BN28" s="119">
        <v>6</v>
      </c>
      <c r="BO28" s="120">
        <f>IF(P28=0,"",IF(BN28=0,"",(BN28/P28)))</f>
        <v>0.35294117647059</v>
      </c>
      <c r="BP28" s="121">
        <v>2</v>
      </c>
      <c r="BQ28" s="122">
        <f>IFERROR(BP28/BN28,"-")</f>
        <v>0.33333333333333</v>
      </c>
      <c r="BR28" s="123">
        <v>112000</v>
      </c>
      <c r="BS28" s="124">
        <f>IFERROR(BR28/BN28,"-")</f>
        <v>18666.666666667</v>
      </c>
      <c r="BT28" s="125"/>
      <c r="BU28" s="125"/>
      <c r="BV28" s="125">
        <v>2</v>
      </c>
      <c r="BW28" s="126">
        <v>4</v>
      </c>
      <c r="BX28" s="127">
        <f>IF(P28=0,"",IF(BW28=0,"",(BW28/P28)))</f>
        <v>0.23529411764706</v>
      </c>
      <c r="BY28" s="128">
        <v>1</v>
      </c>
      <c r="BZ28" s="129">
        <f>IFERROR(BY28/BW28,"-")</f>
        <v>0.25</v>
      </c>
      <c r="CA28" s="130">
        <v>5000</v>
      </c>
      <c r="CB28" s="131">
        <f>IFERROR(CA28/BW28,"-")</f>
        <v>1250</v>
      </c>
      <c r="CC28" s="132">
        <v>1</v>
      </c>
      <c r="CD28" s="132"/>
      <c r="CE28" s="132"/>
      <c r="CF28" s="133">
        <v>1</v>
      </c>
      <c r="CG28" s="134">
        <f>IF(P28=0,"",IF(CF28=0,"",(CF28/P28)))</f>
        <v>0.058823529411765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4</v>
      </c>
      <c r="CP28" s="141">
        <v>127000</v>
      </c>
      <c r="CQ28" s="141">
        <v>95000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139</v>
      </c>
      <c r="C29" s="203"/>
      <c r="D29" s="203" t="s">
        <v>126</v>
      </c>
      <c r="E29" s="203" t="s">
        <v>127</v>
      </c>
      <c r="F29" s="203" t="s">
        <v>111</v>
      </c>
      <c r="G29" s="203"/>
      <c r="H29" s="90"/>
      <c r="I29" s="90"/>
      <c r="J29" s="188"/>
      <c r="K29" s="81">
        <v>43</v>
      </c>
      <c r="L29" s="81">
        <v>31</v>
      </c>
      <c r="M29" s="81">
        <v>14</v>
      </c>
      <c r="N29" s="91">
        <v>9</v>
      </c>
      <c r="O29" s="92">
        <v>0</v>
      </c>
      <c r="P29" s="93">
        <f>N29+O29</f>
        <v>9</v>
      </c>
      <c r="Q29" s="82">
        <f>IFERROR(P29/M29,"-")</f>
        <v>0.64285714285714</v>
      </c>
      <c r="R29" s="81">
        <v>1</v>
      </c>
      <c r="S29" s="81">
        <v>1</v>
      </c>
      <c r="T29" s="82">
        <f>IFERROR(S29/(O29+P29),"-")</f>
        <v>0.11111111111111</v>
      </c>
      <c r="U29" s="182"/>
      <c r="V29" s="84">
        <v>1</v>
      </c>
      <c r="W29" s="82">
        <f>IF(P29=0,"-",V29/P29)</f>
        <v>0.11111111111111</v>
      </c>
      <c r="X29" s="186">
        <v>1720000</v>
      </c>
      <c r="Y29" s="187">
        <f>IFERROR(X29/P29,"-")</f>
        <v>191111.11111111</v>
      </c>
      <c r="Z29" s="187">
        <f>IFERROR(X29/V29,"-")</f>
        <v>1720000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0.22222222222222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0.22222222222222</v>
      </c>
      <c r="BY29" s="128">
        <v>1</v>
      </c>
      <c r="BZ29" s="129">
        <f>IFERROR(BY29/BW29,"-")</f>
        <v>0.5</v>
      </c>
      <c r="CA29" s="130">
        <v>8000</v>
      </c>
      <c r="CB29" s="131">
        <f>IFERROR(CA29/BW29,"-")</f>
        <v>4000</v>
      </c>
      <c r="CC29" s="132"/>
      <c r="CD29" s="132">
        <v>1</v>
      </c>
      <c r="CE29" s="132"/>
      <c r="CF29" s="133">
        <v>5</v>
      </c>
      <c r="CG29" s="134">
        <f>IF(P29=0,"",IF(CF29=0,"",(CF29/P29)))</f>
        <v>0.55555555555556</v>
      </c>
      <c r="CH29" s="135">
        <v>1</v>
      </c>
      <c r="CI29" s="136">
        <f>IFERROR(CH29/CF29,"-")</f>
        <v>0.2</v>
      </c>
      <c r="CJ29" s="137">
        <v>1717000</v>
      </c>
      <c r="CK29" s="138">
        <f>IFERROR(CJ29/CF29,"-")</f>
        <v>343400</v>
      </c>
      <c r="CL29" s="139"/>
      <c r="CM29" s="139"/>
      <c r="CN29" s="139">
        <v>1</v>
      </c>
      <c r="CO29" s="140">
        <v>1</v>
      </c>
      <c r="CP29" s="141">
        <v>1720000</v>
      </c>
      <c r="CQ29" s="141">
        <v>1717000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13.18</v>
      </c>
      <c r="B30" s="203" t="s">
        <v>140</v>
      </c>
      <c r="C30" s="203"/>
      <c r="D30" s="203" t="s">
        <v>126</v>
      </c>
      <c r="E30" s="203" t="s">
        <v>127</v>
      </c>
      <c r="F30" s="203" t="s">
        <v>135</v>
      </c>
      <c r="G30" s="203" t="s">
        <v>141</v>
      </c>
      <c r="H30" s="90" t="s">
        <v>137</v>
      </c>
      <c r="I30" s="205" t="s">
        <v>138</v>
      </c>
      <c r="J30" s="188">
        <v>150000</v>
      </c>
      <c r="K30" s="81">
        <v>31</v>
      </c>
      <c r="L30" s="81">
        <v>0</v>
      </c>
      <c r="M30" s="81">
        <v>114</v>
      </c>
      <c r="N30" s="91">
        <v>13</v>
      </c>
      <c r="O30" s="92">
        <v>0</v>
      </c>
      <c r="P30" s="93">
        <f>N30+O30</f>
        <v>13</v>
      </c>
      <c r="Q30" s="82">
        <f>IFERROR(P30/M30,"-")</f>
        <v>0.1140350877193</v>
      </c>
      <c r="R30" s="81">
        <v>2</v>
      </c>
      <c r="S30" s="81">
        <v>4</v>
      </c>
      <c r="T30" s="82">
        <f>IFERROR(S30/(O30+P30),"-")</f>
        <v>0.30769230769231</v>
      </c>
      <c r="U30" s="182">
        <f>IFERROR(J30/SUM(P30:P31),"-")</f>
        <v>6000</v>
      </c>
      <c r="V30" s="84">
        <v>4</v>
      </c>
      <c r="W30" s="82">
        <f>IF(P30=0,"-",V30/P30)</f>
        <v>0.30769230769231</v>
      </c>
      <c r="X30" s="186">
        <v>1943000</v>
      </c>
      <c r="Y30" s="187">
        <f>IFERROR(X30/P30,"-")</f>
        <v>149461.53846154</v>
      </c>
      <c r="Z30" s="187">
        <f>IFERROR(X30/V30,"-")</f>
        <v>485750</v>
      </c>
      <c r="AA30" s="188">
        <f>SUM(X30:X31)-SUM(J30:J31)</f>
        <v>1827000</v>
      </c>
      <c r="AB30" s="85">
        <f>SUM(X30:X31)/SUM(J30:J31)</f>
        <v>13.18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0.15384615384615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5</v>
      </c>
      <c r="BO30" s="120">
        <f>IF(P30=0,"",IF(BN30=0,"",(BN30/P30)))</f>
        <v>0.38461538461538</v>
      </c>
      <c r="BP30" s="121">
        <v>3</v>
      </c>
      <c r="BQ30" s="122">
        <f>IFERROR(BP30/BN30,"-")</f>
        <v>0.6</v>
      </c>
      <c r="BR30" s="123">
        <v>32000</v>
      </c>
      <c r="BS30" s="124">
        <f>IFERROR(BR30/BN30,"-")</f>
        <v>6400</v>
      </c>
      <c r="BT30" s="125">
        <v>2</v>
      </c>
      <c r="BU30" s="125"/>
      <c r="BV30" s="125">
        <v>1</v>
      </c>
      <c r="BW30" s="126">
        <v>5</v>
      </c>
      <c r="BX30" s="127">
        <f>IF(P30=0,"",IF(BW30=0,"",(BW30/P30)))</f>
        <v>0.38461538461538</v>
      </c>
      <c r="BY30" s="128">
        <v>1</v>
      </c>
      <c r="BZ30" s="129">
        <f>IFERROR(BY30/BW30,"-")</f>
        <v>0.2</v>
      </c>
      <c r="CA30" s="130">
        <v>1915000</v>
      </c>
      <c r="CB30" s="131">
        <f>IFERROR(CA30/BW30,"-")</f>
        <v>383000</v>
      </c>
      <c r="CC30" s="132"/>
      <c r="CD30" s="132"/>
      <c r="CE30" s="132">
        <v>1</v>
      </c>
      <c r="CF30" s="133">
        <v>1</v>
      </c>
      <c r="CG30" s="134">
        <f>IF(P30=0,"",IF(CF30=0,"",(CF30/P30)))</f>
        <v>0.076923076923077</v>
      </c>
      <c r="CH30" s="135">
        <v>1</v>
      </c>
      <c r="CI30" s="136">
        <f>IFERROR(CH30/CF30,"-")</f>
        <v>1</v>
      </c>
      <c r="CJ30" s="137">
        <v>1000</v>
      </c>
      <c r="CK30" s="138">
        <f>IFERROR(CJ30/CF30,"-")</f>
        <v>1000</v>
      </c>
      <c r="CL30" s="139">
        <v>1</v>
      </c>
      <c r="CM30" s="139"/>
      <c r="CN30" s="139"/>
      <c r="CO30" s="140">
        <v>4</v>
      </c>
      <c r="CP30" s="141">
        <v>1943000</v>
      </c>
      <c r="CQ30" s="141">
        <v>1915000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142</v>
      </c>
      <c r="C31" s="203"/>
      <c r="D31" s="203" t="s">
        <v>126</v>
      </c>
      <c r="E31" s="203" t="s">
        <v>127</v>
      </c>
      <c r="F31" s="203" t="s">
        <v>111</v>
      </c>
      <c r="G31" s="203"/>
      <c r="H31" s="90"/>
      <c r="I31" s="90"/>
      <c r="J31" s="188"/>
      <c r="K31" s="81">
        <v>42</v>
      </c>
      <c r="L31" s="81">
        <v>31</v>
      </c>
      <c r="M31" s="81">
        <v>17</v>
      </c>
      <c r="N31" s="91">
        <v>12</v>
      </c>
      <c r="O31" s="92">
        <v>0</v>
      </c>
      <c r="P31" s="93">
        <f>N31+O31</f>
        <v>12</v>
      </c>
      <c r="Q31" s="82">
        <f>IFERROR(P31/M31,"-")</f>
        <v>0.70588235294118</v>
      </c>
      <c r="R31" s="81">
        <v>2</v>
      </c>
      <c r="S31" s="81">
        <v>2</v>
      </c>
      <c r="T31" s="82">
        <f>IFERROR(S31/(O31+P31),"-")</f>
        <v>0.16666666666667</v>
      </c>
      <c r="U31" s="182"/>
      <c r="V31" s="84">
        <v>4</v>
      </c>
      <c r="W31" s="82">
        <f>IF(P31=0,"-",V31/P31)</f>
        <v>0.33333333333333</v>
      </c>
      <c r="X31" s="186">
        <v>34000</v>
      </c>
      <c r="Y31" s="187">
        <f>IFERROR(X31/P31,"-")</f>
        <v>2833.3333333333</v>
      </c>
      <c r="Z31" s="187">
        <f>IFERROR(X31/V31,"-")</f>
        <v>8500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0.083333333333333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0.083333333333333</v>
      </c>
      <c r="BP31" s="121">
        <v>1</v>
      </c>
      <c r="BQ31" s="122">
        <f>IFERROR(BP31/BN31,"-")</f>
        <v>1</v>
      </c>
      <c r="BR31" s="123">
        <v>23000</v>
      </c>
      <c r="BS31" s="124">
        <f>IFERROR(BR31/BN31,"-")</f>
        <v>23000</v>
      </c>
      <c r="BT31" s="125"/>
      <c r="BU31" s="125"/>
      <c r="BV31" s="125">
        <v>1</v>
      </c>
      <c r="BW31" s="126">
        <v>7</v>
      </c>
      <c r="BX31" s="127">
        <f>IF(P31=0,"",IF(BW31=0,"",(BW31/P31)))</f>
        <v>0.58333333333333</v>
      </c>
      <c r="BY31" s="128">
        <v>3</v>
      </c>
      <c r="BZ31" s="129">
        <f>IFERROR(BY31/BW31,"-")</f>
        <v>0.42857142857143</v>
      </c>
      <c r="CA31" s="130">
        <v>11000</v>
      </c>
      <c r="CB31" s="131">
        <f>IFERROR(CA31/BW31,"-")</f>
        <v>1571.4285714286</v>
      </c>
      <c r="CC31" s="132">
        <v>3</v>
      </c>
      <c r="CD31" s="132"/>
      <c r="CE31" s="132"/>
      <c r="CF31" s="133">
        <v>3</v>
      </c>
      <c r="CG31" s="134">
        <f>IF(P31=0,"",IF(CF31=0,"",(CF31/P31)))</f>
        <v>0.25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4</v>
      </c>
      <c r="CP31" s="141">
        <v>34000</v>
      </c>
      <c r="CQ31" s="141">
        <v>23000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5.4333333333333</v>
      </c>
      <c r="B32" s="203" t="s">
        <v>143</v>
      </c>
      <c r="C32" s="203"/>
      <c r="D32" s="203" t="s">
        <v>144</v>
      </c>
      <c r="E32" s="203" t="s">
        <v>145</v>
      </c>
      <c r="F32" s="203" t="s">
        <v>63</v>
      </c>
      <c r="G32" s="203" t="s">
        <v>146</v>
      </c>
      <c r="H32" s="90" t="s">
        <v>147</v>
      </c>
      <c r="I32" s="90" t="s">
        <v>148</v>
      </c>
      <c r="J32" s="188">
        <v>120000</v>
      </c>
      <c r="K32" s="81">
        <v>17</v>
      </c>
      <c r="L32" s="81">
        <v>0</v>
      </c>
      <c r="M32" s="81">
        <v>84</v>
      </c>
      <c r="N32" s="91">
        <v>8</v>
      </c>
      <c r="O32" s="92">
        <v>0</v>
      </c>
      <c r="P32" s="93">
        <f>N32+O32</f>
        <v>8</v>
      </c>
      <c r="Q32" s="82">
        <f>IFERROR(P32/M32,"-")</f>
        <v>0.095238095238095</v>
      </c>
      <c r="R32" s="81">
        <v>1</v>
      </c>
      <c r="S32" s="81">
        <v>3</v>
      </c>
      <c r="T32" s="82">
        <f>IFERROR(S32/(O32+P32),"-")</f>
        <v>0.375</v>
      </c>
      <c r="U32" s="182">
        <f>IFERROR(J32/SUM(P32:P33),"-")</f>
        <v>8571.4285714286</v>
      </c>
      <c r="V32" s="84">
        <v>3</v>
      </c>
      <c r="W32" s="82">
        <f>IF(P32=0,"-",V32/P32)</f>
        <v>0.375</v>
      </c>
      <c r="X32" s="186">
        <v>15000</v>
      </c>
      <c r="Y32" s="187">
        <f>IFERROR(X32/P32,"-")</f>
        <v>1875</v>
      </c>
      <c r="Z32" s="187">
        <f>IFERROR(X32/V32,"-")</f>
        <v>5000</v>
      </c>
      <c r="AA32" s="188">
        <f>SUM(X32:X33)-SUM(J32:J33)</f>
        <v>532000</v>
      </c>
      <c r="AB32" s="85">
        <f>SUM(X32:X33)/SUM(J32:J33)</f>
        <v>5.4333333333333</v>
      </c>
      <c r="AC32" s="79"/>
      <c r="AD32" s="94">
        <v>1</v>
      </c>
      <c r="AE32" s="95">
        <f>IF(P32=0,"",IF(AD32=0,"",(AD32/P32)))</f>
        <v>0.125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0.375</v>
      </c>
      <c r="BP32" s="121">
        <v>1</v>
      </c>
      <c r="BQ32" s="122">
        <f>IFERROR(BP32/BN32,"-")</f>
        <v>0.33333333333333</v>
      </c>
      <c r="BR32" s="123">
        <v>2000</v>
      </c>
      <c r="BS32" s="124">
        <f>IFERROR(BR32/BN32,"-")</f>
        <v>666.66666666667</v>
      </c>
      <c r="BT32" s="125"/>
      <c r="BU32" s="125">
        <v>1</v>
      </c>
      <c r="BV32" s="125"/>
      <c r="BW32" s="126">
        <v>3</v>
      </c>
      <c r="BX32" s="127">
        <f>IF(P32=0,"",IF(BW32=0,"",(BW32/P32)))</f>
        <v>0.375</v>
      </c>
      <c r="BY32" s="128">
        <v>2</v>
      </c>
      <c r="BZ32" s="129">
        <f>IFERROR(BY32/BW32,"-")</f>
        <v>0.66666666666667</v>
      </c>
      <c r="CA32" s="130">
        <v>13000</v>
      </c>
      <c r="CB32" s="131">
        <f>IFERROR(CA32/BW32,"-")</f>
        <v>4333.3333333333</v>
      </c>
      <c r="CC32" s="132">
        <v>1</v>
      </c>
      <c r="CD32" s="132">
        <v>1</v>
      </c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3</v>
      </c>
      <c r="CP32" s="141">
        <v>15000</v>
      </c>
      <c r="CQ32" s="141">
        <v>10000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149</v>
      </c>
      <c r="C33" s="203"/>
      <c r="D33" s="203" t="s">
        <v>144</v>
      </c>
      <c r="E33" s="203" t="s">
        <v>145</v>
      </c>
      <c r="F33" s="203" t="s">
        <v>111</v>
      </c>
      <c r="G33" s="203"/>
      <c r="H33" s="90"/>
      <c r="I33" s="90"/>
      <c r="J33" s="188"/>
      <c r="K33" s="81">
        <v>39</v>
      </c>
      <c r="L33" s="81">
        <v>21</v>
      </c>
      <c r="M33" s="81">
        <v>16</v>
      </c>
      <c r="N33" s="91">
        <v>6</v>
      </c>
      <c r="O33" s="92">
        <v>0</v>
      </c>
      <c r="P33" s="93">
        <f>N33+O33</f>
        <v>6</v>
      </c>
      <c r="Q33" s="82">
        <f>IFERROR(P33/M33,"-")</f>
        <v>0.375</v>
      </c>
      <c r="R33" s="81">
        <v>2</v>
      </c>
      <c r="S33" s="81">
        <v>2</v>
      </c>
      <c r="T33" s="82">
        <f>IFERROR(S33/(O33+P33),"-")</f>
        <v>0.33333333333333</v>
      </c>
      <c r="U33" s="182"/>
      <c r="V33" s="84">
        <v>2</v>
      </c>
      <c r="W33" s="82">
        <f>IF(P33=0,"-",V33/P33)</f>
        <v>0.33333333333333</v>
      </c>
      <c r="X33" s="186">
        <v>637000</v>
      </c>
      <c r="Y33" s="187">
        <f>IFERROR(X33/P33,"-")</f>
        <v>106166.66666667</v>
      </c>
      <c r="Z33" s="187">
        <f>IFERROR(X33/V33,"-")</f>
        <v>318500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2</v>
      </c>
      <c r="BX33" s="127">
        <f>IF(P33=0,"",IF(BW33=0,"",(BW33/P33)))</f>
        <v>0.33333333333333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3</v>
      </c>
      <c r="CG33" s="134">
        <f>IF(P33=0,"",IF(CF33=0,"",(CF33/P33)))</f>
        <v>0.5</v>
      </c>
      <c r="CH33" s="135">
        <v>2</v>
      </c>
      <c r="CI33" s="136">
        <f>IFERROR(CH33/CF33,"-")</f>
        <v>0.66666666666667</v>
      </c>
      <c r="CJ33" s="137">
        <v>637000</v>
      </c>
      <c r="CK33" s="138">
        <f>IFERROR(CJ33/CF33,"-")</f>
        <v>212333.33333333</v>
      </c>
      <c r="CL33" s="139"/>
      <c r="CM33" s="139"/>
      <c r="CN33" s="139">
        <v>2</v>
      </c>
      <c r="CO33" s="140">
        <v>2</v>
      </c>
      <c r="CP33" s="141">
        <v>637000</v>
      </c>
      <c r="CQ33" s="141">
        <v>522000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0.041666666666667</v>
      </c>
      <c r="B34" s="203" t="s">
        <v>150</v>
      </c>
      <c r="C34" s="203"/>
      <c r="D34" s="203" t="s">
        <v>151</v>
      </c>
      <c r="E34" s="203" t="s">
        <v>152</v>
      </c>
      <c r="F34" s="203" t="s">
        <v>63</v>
      </c>
      <c r="G34" s="203" t="s">
        <v>146</v>
      </c>
      <c r="H34" s="90" t="s">
        <v>147</v>
      </c>
      <c r="I34" s="90" t="s">
        <v>153</v>
      </c>
      <c r="J34" s="188">
        <v>120000</v>
      </c>
      <c r="K34" s="81">
        <v>14</v>
      </c>
      <c r="L34" s="81">
        <v>0</v>
      </c>
      <c r="M34" s="81">
        <v>78</v>
      </c>
      <c r="N34" s="91">
        <v>6</v>
      </c>
      <c r="O34" s="92">
        <v>0</v>
      </c>
      <c r="P34" s="93">
        <f>N34+O34</f>
        <v>6</v>
      </c>
      <c r="Q34" s="82">
        <f>IFERROR(P34/M34,"-")</f>
        <v>0.076923076923077</v>
      </c>
      <c r="R34" s="81">
        <v>0</v>
      </c>
      <c r="S34" s="81">
        <v>3</v>
      </c>
      <c r="T34" s="82">
        <f>IFERROR(S34/(O34+P34),"-")</f>
        <v>0.5</v>
      </c>
      <c r="U34" s="182">
        <f>IFERROR(J34/SUM(P34:P35),"-")</f>
        <v>17142.857142857</v>
      </c>
      <c r="V34" s="84">
        <v>1</v>
      </c>
      <c r="W34" s="82">
        <f>IF(P34=0,"-",V34/P34)</f>
        <v>0.16666666666667</v>
      </c>
      <c r="X34" s="186">
        <v>5000</v>
      </c>
      <c r="Y34" s="187">
        <f>IFERROR(X34/P34,"-")</f>
        <v>833.33333333333</v>
      </c>
      <c r="Z34" s="187">
        <f>IFERROR(X34/V34,"-")</f>
        <v>5000</v>
      </c>
      <c r="AA34" s="188">
        <f>SUM(X34:X35)-SUM(J34:J35)</f>
        <v>-115000</v>
      </c>
      <c r="AB34" s="85">
        <f>SUM(X34:X35)/SUM(J34:J35)</f>
        <v>0.041666666666667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0.66666666666667</v>
      </c>
      <c r="BG34" s="112">
        <v>1</v>
      </c>
      <c r="BH34" s="114">
        <f>IFERROR(BG34/BE34,"-")</f>
        <v>0.25</v>
      </c>
      <c r="BI34" s="115">
        <v>5000</v>
      </c>
      <c r="BJ34" s="116">
        <f>IFERROR(BI34/BE34,"-")</f>
        <v>1250</v>
      </c>
      <c r="BK34" s="117">
        <v>1</v>
      </c>
      <c r="BL34" s="117"/>
      <c r="BM34" s="117"/>
      <c r="BN34" s="119">
        <v>2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5000</v>
      </c>
      <c r="CQ34" s="141">
        <v>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154</v>
      </c>
      <c r="C35" s="203"/>
      <c r="D35" s="203" t="s">
        <v>151</v>
      </c>
      <c r="E35" s="203" t="s">
        <v>152</v>
      </c>
      <c r="F35" s="203" t="s">
        <v>111</v>
      </c>
      <c r="G35" s="203"/>
      <c r="H35" s="90"/>
      <c r="I35" s="90"/>
      <c r="J35" s="188"/>
      <c r="K35" s="81">
        <v>27</v>
      </c>
      <c r="L35" s="81">
        <v>14</v>
      </c>
      <c r="M35" s="81">
        <v>1</v>
      </c>
      <c r="N35" s="91">
        <v>1</v>
      </c>
      <c r="O35" s="92">
        <v>0</v>
      </c>
      <c r="P35" s="93">
        <f>N35+O35</f>
        <v>1</v>
      </c>
      <c r="Q35" s="82">
        <f>IFERROR(P35/M35,"-")</f>
        <v>1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1</v>
      </c>
      <c r="BY35" s="128">
        <v>1</v>
      </c>
      <c r="BZ35" s="129">
        <f>IFERROR(BY35/BW35,"-")</f>
        <v>1</v>
      </c>
      <c r="CA35" s="130">
        <v>3000</v>
      </c>
      <c r="CB35" s="131">
        <f>IFERROR(CA35/BW35,"-")</f>
        <v>3000</v>
      </c>
      <c r="CC35" s="132">
        <v>1</v>
      </c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46.67</v>
      </c>
      <c r="B36" s="203" t="s">
        <v>155</v>
      </c>
      <c r="C36" s="203"/>
      <c r="D36" s="203" t="s">
        <v>61</v>
      </c>
      <c r="E36" s="203" t="s">
        <v>62</v>
      </c>
      <c r="F36" s="203" t="s">
        <v>156</v>
      </c>
      <c r="G36" s="203" t="s">
        <v>157</v>
      </c>
      <c r="H36" s="90" t="s">
        <v>65</v>
      </c>
      <c r="I36" s="204" t="s">
        <v>90</v>
      </c>
      <c r="J36" s="188">
        <v>50000</v>
      </c>
      <c r="K36" s="81">
        <v>25</v>
      </c>
      <c r="L36" s="81">
        <v>0</v>
      </c>
      <c r="M36" s="81">
        <v>87</v>
      </c>
      <c r="N36" s="91">
        <v>14</v>
      </c>
      <c r="O36" s="92">
        <v>0</v>
      </c>
      <c r="P36" s="93">
        <f>N36+O36</f>
        <v>14</v>
      </c>
      <c r="Q36" s="82">
        <f>IFERROR(P36/M36,"-")</f>
        <v>0.16091954022989</v>
      </c>
      <c r="R36" s="81">
        <v>0</v>
      </c>
      <c r="S36" s="81">
        <v>7</v>
      </c>
      <c r="T36" s="82">
        <f>IFERROR(S36/(O36+P36),"-")</f>
        <v>0.5</v>
      </c>
      <c r="U36" s="182">
        <f>IFERROR(J36/SUM(P36:P37),"-")</f>
        <v>2000</v>
      </c>
      <c r="V36" s="84">
        <v>3</v>
      </c>
      <c r="W36" s="82">
        <f>IF(P36=0,"-",V36/P36)</f>
        <v>0.21428571428571</v>
      </c>
      <c r="X36" s="186">
        <v>50000</v>
      </c>
      <c r="Y36" s="187">
        <f>IFERROR(X36/P36,"-")</f>
        <v>3571.4285714286</v>
      </c>
      <c r="Z36" s="187">
        <f>IFERROR(X36/V36,"-")</f>
        <v>16666.666666667</v>
      </c>
      <c r="AA36" s="188">
        <f>SUM(X36:X37)-SUM(J36:J37)</f>
        <v>2283500</v>
      </c>
      <c r="AB36" s="85">
        <f>SUM(X36:X37)/SUM(J36:J37)</f>
        <v>46.67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0.071428571428571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0.071428571428571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3</v>
      </c>
      <c r="BF36" s="113">
        <f>IF(P36=0,"",IF(BE36=0,"",(BE36/P36)))</f>
        <v>0.21428571428571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6</v>
      </c>
      <c r="BO36" s="120">
        <f>IF(P36=0,"",IF(BN36=0,"",(BN36/P36)))</f>
        <v>0.42857142857143</v>
      </c>
      <c r="BP36" s="121">
        <v>1</v>
      </c>
      <c r="BQ36" s="122">
        <f>IFERROR(BP36/BN36,"-")</f>
        <v>0.16666666666667</v>
      </c>
      <c r="BR36" s="123">
        <v>1000</v>
      </c>
      <c r="BS36" s="124">
        <f>IFERROR(BR36/BN36,"-")</f>
        <v>166.66666666667</v>
      </c>
      <c r="BT36" s="125">
        <v>1</v>
      </c>
      <c r="BU36" s="125"/>
      <c r="BV36" s="125"/>
      <c r="BW36" s="126">
        <v>3</v>
      </c>
      <c r="BX36" s="127">
        <f>IF(P36=0,"",IF(BW36=0,"",(BW36/P36)))</f>
        <v>0.21428571428571</v>
      </c>
      <c r="BY36" s="128">
        <v>2</v>
      </c>
      <c r="BZ36" s="129">
        <f>IFERROR(BY36/BW36,"-")</f>
        <v>0.66666666666667</v>
      </c>
      <c r="CA36" s="130">
        <v>49000</v>
      </c>
      <c r="CB36" s="131">
        <f>IFERROR(CA36/BW36,"-")</f>
        <v>16333.333333333</v>
      </c>
      <c r="CC36" s="132"/>
      <c r="CD36" s="132">
        <v>1</v>
      </c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3</v>
      </c>
      <c r="CP36" s="141">
        <v>50000</v>
      </c>
      <c r="CQ36" s="141">
        <v>45000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158</v>
      </c>
      <c r="C37" s="203"/>
      <c r="D37" s="203" t="s">
        <v>61</v>
      </c>
      <c r="E37" s="203" t="s">
        <v>62</v>
      </c>
      <c r="F37" s="203" t="s">
        <v>111</v>
      </c>
      <c r="G37" s="203"/>
      <c r="H37" s="90"/>
      <c r="I37" s="90"/>
      <c r="J37" s="188"/>
      <c r="K37" s="81">
        <v>172</v>
      </c>
      <c r="L37" s="81">
        <v>21</v>
      </c>
      <c r="M37" s="81">
        <v>33</v>
      </c>
      <c r="N37" s="91">
        <v>11</v>
      </c>
      <c r="O37" s="92">
        <v>0</v>
      </c>
      <c r="P37" s="93">
        <f>N37+O37</f>
        <v>11</v>
      </c>
      <c r="Q37" s="82">
        <f>IFERROR(P37/M37,"-")</f>
        <v>0.33333333333333</v>
      </c>
      <c r="R37" s="81">
        <v>2</v>
      </c>
      <c r="S37" s="81">
        <v>4</v>
      </c>
      <c r="T37" s="82">
        <f>IFERROR(S37/(O37+P37),"-")</f>
        <v>0.36363636363636</v>
      </c>
      <c r="U37" s="182"/>
      <c r="V37" s="84">
        <v>5</v>
      </c>
      <c r="W37" s="82">
        <f>IF(P37=0,"-",V37/P37)</f>
        <v>0.45454545454545</v>
      </c>
      <c r="X37" s="186">
        <v>2283500</v>
      </c>
      <c r="Y37" s="187">
        <f>IFERROR(X37/P37,"-")</f>
        <v>207590.90909091</v>
      </c>
      <c r="Z37" s="187">
        <f>IFERROR(X37/V37,"-")</f>
        <v>456700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6</v>
      </c>
      <c r="BO37" s="120">
        <f>IF(P37=0,"",IF(BN37=0,"",(BN37/P37)))</f>
        <v>0.54545454545455</v>
      </c>
      <c r="BP37" s="121">
        <v>3</v>
      </c>
      <c r="BQ37" s="122">
        <f>IFERROR(BP37/BN37,"-")</f>
        <v>0.5</v>
      </c>
      <c r="BR37" s="123">
        <v>2103000</v>
      </c>
      <c r="BS37" s="124">
        <f>IFERROR(BR37/BN37,"-")</f>
        <v>350500</v>
      </c>
      <c r="BT37" s="125">
        <v>1</v>
      </c>
      <c r="BU37" s="125">
        <v>1</v>
      </c>
      <c r="BV37" s="125">
        <v>1</v>
      </c>
      <c r="BW37" s="126">
        <v>5</v>
      </c>
      <c r="BX37" s="127">
        <f>IF(P37=0,"",IF(BW37=0,"",(BW37/P37)))</f>
        <v>0.45454545454545</v>
      </c>
      <c r="BY37" s="128">
        <v>3</v>
      </c>
      <c r="BZ37" s="129">
        <f>IFERROR(BY37/BW37,"-")</f>
        <v>0.6</v>
      </c>
      <c r="CA37" s="130">
        <v>195500</v>
      </c>
      <c r="CB37" s="131">
        <f>IFERROR(CA37/BW37,"-")</f>
        <v>39100</v>
      </c>
      <c r="CC37" s="132"/>
      <c r="CD37" s="132">
        <v>1</v>
      </c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5</v>
      </c>
      <c r="CP37" s="141">
        <v>2283500</v>
      </c>
      <c r="CQ37" s="141">
        <v>2098000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30"/>
      <c r="B38" s="87"/>
      <c r="C38" s="88"/>
      <c r="D38" s="88"/>
      <c r="E38" s="88"/>
      <c r="F38" s="89"/>
      <c r="G38" s="90"/>
      <c r="H38" s="90"/>
      <c r="I38" s="90"/>
      <c r="J38" s="192"/>
      <c r="K38" s="34"/>
      <c r="L38" s="34"/>
      <c r="M38" s="31"/>
      <c r="N38" s="23"/>
      <c r="O38" s="23"/>
      <c r="P38" s="23"/>
      <c r="Q38" s="33"/>
      <c r="R38" s="32"/>
      <c r="S38" s="23"/>
      <c r="T38" s="32"/>
      <c r="U38" s="183"/>
      <c r="V38" s="25"/>
      <c r="W38" s="25"/>
      <c r="X38" s="189"/>
      <c r="Y38" s="189"/>
      <c r="Z38" s="189"/>
      <c r="AA38" s="189"/>
      <c r="AB38" s="33"/>
      <c r="AC38" s="59"/>
      <c r="AD38" s="63"/>
      <c r="AE38" s="64"/>
      <c r="AF38" s="63"/>
      <c r="AG38" s="67"/>
      <c r="AH38" s="68"/>
      <c r="AI38" s="69"/>
      <c r="AJ38" s="70"/>
      <c r="AK38" s="70"/>
      <c r="AL38" s="70"/>
      <c r="AM38" s="63"/>
      <c r="AN38" s="64"/>
      <c r="AO38" s="63"/>
      <c r="AP38" s="67"/>
      <c r="AQ38" s="68"/>
      <c r="AR38" s="69"/>
      <c r="AS38" s="70"/>
      <c r="AT38" s="70"/>
      <c r="AU38" s="70"/>
      <c r="AV38" s="63"/>
      <c r="AW38" s="64"/>
      <c r="AX38" s="63"/>
      <c r="AY38" s="67"/>
      <c r="AZ38" s="68"/>
      <c r="BA38" s="69"/>
      <c r="BB38" s="70"/>
      <c r="BC38" s="70"/>
      <c r="BD38" s="70"/>
      <c r="BE38" s="63"/>
      <c r="BF38" s="64"/>
      <c r="BG38" s="63"/>
      <c r="BH38" s="67"/>
      <c r="BI38" s="68"/>
      <c r="BJ38" s="69"/>
      <c r="BK38" s="70"/>
      <c r="BL38" s="70"/>
      <c r="BM38" s="70"/>
      <c r="BN38" s="65"/>
      <c r="BO38" s="66"/>
      <c r="BP38" s="63"/>
      <c r="BQ38" s="67"/>
      <c r="BR38" s="68"/>
      <c r="BS38" s="69"/>
      <c r="BT38" s="70"/>
      <c r="BU38" s="70"/>
      <c r="BV38" s="70"/>
      <c r="BW38" s="65"/>
      <c r="BX38" s="66"/>
      <c r="BY38" s="63"/>
      <c r="BZ38" s="67"/>
      <c r="CA38" s="68"/>
      <c r="CB38" s="69"/>
      <c r="CC38" s="70"/>
      <c r="CD38" s="70"/>
      <c r="CE38" s="70"/>
      <c r="CF38" s="65"/>
      <c r="CG38" s="66"/>
      <c r="CH38" s="63"/>
      <c r="CI38" s="67"/>
      <c r="CJ38" s="68"/>
      <c r="CK38" s="69"/>
      <c r="CL38" s="70"/>
      <c r="CM38" s="70"/>
      <c r="CN38" s="70"/>
      <c r="CO38" s="71"/>
      <c r="CP38" s="68"/>
      <c r="CQ38" s="68"/>
      <c r="CR38" s="68"/>
      <c r="CS38" s="72"/>
    </row>
    <row r="39" spans="1:98">
      <c r="A39" s="30"/>
      <c r="B39" s="37"/>
      <c r="C39" s="21"/>
      <c r="D39" s="21"/>
      <c r="E39" s="21"/>
      <c r="F39" s="22"/>
      <c r="G39" s="36"/>
      <c r="H39" s="36"/>
      <c r="I39" s="75"/>
      <c r="J39" s="193"/>
      <c r="K39" s="34"/>
      <c r="L39" s="34"/>
      <c r="M39" s="31"/>
      <c r="N39" s="23"/>
      <c r="O39" s="23"/>
      <c r="P39" s="23"/>
      <c r="Q39" s="33"/>
      <c r="R39" s="32"/>
      <c r="S39" s="23"/>
      <c r="T39" s="32"/>
      <c r="U39" s="183"/>
      <c r="V39" s="25"/>
      <c r="W39" s="25"/>
      <c r="X39" s="189"/>
      <c r="Y39" s="189"/>
      <c r="Z39" s="189"/>
      <c r="AA39" s="189"/>
      <c r="AB39" s="33"/>
      <c r="AC39" s="61"/>
      <c r="AD39" s="63"/>
      <c r="AE39" s="64"/>
      <c r="AF39" s="63"/>
      <c r="AG39" s="67"/>
      <c r="AH39" s="68"/>
      <c r="AI39" s="69"/>
      <c r="AJ39" s="70"/>
      <c r="AK39" s="70"/>
      <c r="AL39" s="70"/>
      <c r="AM39" s="63"/>
      <c r="AN39" s="64"/>
      <c r="AO39" s="63"/>
      <c r="AP39" s="67"/>
      <c r="AQ39" s="68"/>
      <c r="AR39" s="69"/>
      <c r="AS39" s="70"/>
      <c r="AT39" s="70"/>
      <c r="AU39" s="70"/>
      <c r="AV39" s="63"/>
      <c r="AW39" s="64"/>
      <c r="AX39" s="63"/>
      <c r="AY39" s="67"/>
      <c r="AZ39" s="68"/>
      <c r="BA39" s="69"/>
      <c r="BB39" s="70"/>
      <c r="BC39" s="70"/>
      <c r="BD39" s="70"/>
      <c r="BE39" s="63"/>
      <c r="BF39" s="64"/>
      <c r="BG39" s="63"/>
      <c r="BH39" s="67"/>
      <c r="BI39" s="68"/>
      <c r="BJ39" s="69"/>
      <c r="BK39" s="70"/>
      <c r="BL39" s="70"/>
      <c r="BM39" s="70"/>
      <c r="BN39" s="65"/>
      <c r="BO39" s="66"/>
      <c r="BP39" s="63"/>
      <c r="BQ39" s="67"/>
      <c r="BR39" s="68"/>
      <c r="BS39" s="69"/>
      <c r="BT39" s="70"/>
      <c r="BU39" s="70"/>
      <c r="BV39" s="70"/>
      <c r="BW39" s="65"/>
      <c r="BX39" s="66"/>
      <c r="BY39" s="63"/>
      <c r="BZ39" s="67"/>
      <c r="CA39" s="68"/>
      <c r="CB39" s="69"/>
      <c r="CC39" s="70"/>
      <c r="CD39" s="70"/>
      <c r="CE39" s="70"/>
      <c r="CF39" s="65"/>
      <c r="CG39" s="66"/>
      <c r="CH39" s="63"/>
      <c r="CI39" s="67"/>
      <c r="CJ39" s="68"/>
      <c r="CK39" s="69"/>
      <c r="CL39" s="70"/>
      <c r="CM39" s="70"/>
      <c r="CN39" s="70"/>
      <c r="CO39" s="71"/>
      <c r="CP39" s="68"/>
      <c r="CQ39" s="68"/>
      <c r="CR39" s="68"/>
      <c r="CS39" s="72"/>
    </row>
    <row r="40" spans="1:98">
      <c r="A40" s="19">
        <f>AB40</f>
        <v>6.0825396825397</v>
      </c>
      <c r="B40" s="39"/>
      <c r="C40" s="39"/>
      <c r="D40" s="39"/>
      <c r="E40" s="39"/>
      <c r="F40" s="39"/>
      <c r="G40" s="40" t="s">
        <v>159</v>
      </c>
      <c r="H40" s="40"/>
      <c r="I40" s="40"/>
      <c r="J40" s="190">
        <f>SUM(J6:J39)</f>
        <v>1260000</v>
      </c>
      <c r="K40" s="41">
        <f>SUM(K6:K39)</f>
        <v>820</v>
      </c>
      <c r="L40" s="41">
        <f>SUM(L6:L39)</f>
        <v>251</v>
      </c>
      <c r="M40" s="41">
        <f>SUM(M6:M39)</f>
        <v>1212</v>
      </c>
      <c r="N40" s="41">
        <f>SUM(N6:N39)</f>
        <v>174</v>
      </c>
      <c r="O40" s="41">
        <f>SUM(O6:O39)</f>
        <v>0</v>
      </c>
      <c r="P40" s="41">
        <f>SUM(P6:P39)</f>
        <v>174</v>
      </c>
      <c r="Q40" s="42">
        <f>IFERROR(P40/M40,"-")</f>
        <v>0.14356435643564</v>
      </c>
      <c r="R40" s="78">
        <f>SUM(R6:R39)</f>
        <v>21</v>
      </c>
      <c r="S40" s="78">
        <f>SUM(S6:S39)</f>
        <v>51</v>
      </c>
      <c r="T40" s="42">
        <f>IFERROR(R40/P40,"-")</f>
        <v>0.12068965517241</v>
      </c>
      <c r="U40" s="184">
        <f>IFERROR(J40/P40,"-")</f>
        <v>7241.3793103448</v>
      </c>
      <c r="V40" s="44">
        <f>SUM(V6:V39)</f>
        <v>49</v>
      </c>
      <c r="W40" s="42">
        <f>IFERROR(V40/P40,"-")</f>
        <v>0.2816091954023</v>
      </c>
      <c r="X40" s="190">
        <f>SUM(X6:X39)</f>
        <v>7664000</v>
      </c>
      <c r="Y40" s="190">
        <f>IFERROR(X40/P40,"-")</f>
        <v>44045.977011494</v>
      </c>
      <c r="Z40" s="190">
        <f>IFERROR(X40/V40,"-")</f>
        <v>156408.16326531</v>
      </c>
      <c r="AA40" s="190">
        <f>X40-J40</f>
        <v>6404000</v>
      </c>
      <c r="AB40" s="47">
        <f>X40/J40</f>
        <v>6.0825396825397</v>
      </c>
      <c r="AC40" s="60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