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<sst xmlns="http://schemas.openxmlformats.org/spreadsheetml/2006/main" uniqueCount="119">
  <si>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</si>
  <si>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</si>
  <si>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</si>
  <si>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</si>
  <si>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</si>
  <si>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</si>
  <si>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</si>
  <si>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</si>
  <si>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</si>
  <si>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</si>
  <si>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</si>
  <si>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</si>
  <si>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</si>
  <si>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</si>
  <si>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</si>
  <si>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</si>
  <si>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</si>
  <si>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</si>
  <si>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</si>
  <si>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</si>
  <si>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</si>
  <si>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</si>
  <si>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</si>
  <si>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</si>
  <si>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</si>
  <si>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04月</t>
  </si>
  <si>
    <t>わくドキ</t>
  </si>
  <si>
    <t>最終更新日</t>
  </si>
  <si>
    <t>07月30日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</si>
  <si>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</si>
  <si>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</si>
  <si>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</si>
  <si>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</si>
  <si>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</si>
  <si>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</si>
  <si>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</si>
  <si>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</si>
  <si>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</si>
  <si>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</si>
  <si>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</si>
  <si>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</si>
  <si>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</si>
  <si>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</si>
  <si>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</si>
  <si>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</si>
  <si>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</si>
  <si>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</si>
  <si>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</si>
  <si>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</si>
  <si>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</si>
  <si>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</si>
  <si>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</si>
  <si>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</si>
  <si>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</si>
  <si>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</si>
  <si>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</si>
  <si>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</si>
  <si>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</si>
  <si>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</si>
  <si>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</si>
  <si>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</si>
  <si>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np3053</t>
  </si>
  <si>
    <t>デリヘル版3（緒方泰子）</t>
  </si>
  <si>
    <t>70歳までの出会いリクルート</t>
  </si>
  <si>
    <t>lp03_a</t>
  </si>
  <si>
    <t>スポニチ西部</t>
  </si>
  <si>
    <t>全5段つかみ55段保証</t>
  </si>
  <si>
    <t>55段保証</t>
  </si>
  <si>
    <t>np3054</t>
  </si>
  <si>
    <t>空電</t>
  </si>
  <si>
    <t>np3055</t>
  </si>
  <si>
    <t>右女3（赤い服女性）</t>
  </si>
  <si>
    <t>もう50代の熟女だけど</t>
  </si>
  <si>
    <t>半5段つかみ55段保証</t>
  </si>
  <si>
    <t>np3056</t>
  </si>
  <si>
    <t>np3057</t>
  </si>
  <si>
    <t>デリヘル版2（緒方泰子）</t>
  </si>
  <si>
    <t>50〜70代男性限定熟女好きな男性募集中</t>
  </si>
  <si>
    <t>全3段つかみ55段保証</t>
  </si>
  <si>
    <t>np3058</t>
  </si>
  <si>
    <t>np3059</t>
  </si>
  <si>
    <t>lp03_l</t>
  </si>
  <si>
    <t>スポニチ関東</t>
  </si>
  <si>
    <t>全5段</t>
  </si>
  <si>
    <t>4月16日(土)</t>
  </si>
  <si>
    <t>np3060</t>
  </si>
  <si>
    <t>np3061</t>
  </si>
  <si>
    <t>スポニチ関西</t>
  </si>
  <si>
    <t>4月02日(土)</t>
  </si>
  <si>
    <t>np3062</t>
  </si>
  <si>
    <t>np3063</t>
  </si>
  <si>
    <t>サンスポ関東</t>
  </si>
  <si>
    <t>1C終面全5段</t>
  </si>
  <si>
    <t>4月10日(日)</t>
  </si>
  <si>
    <t>np3064</t>
  </si>
  <si>
    <t>np3065</t>
  </si>
  <si>
    <t>サンスポ関西</t>
  </si>
  <si>
    <t>np3066</t>
  </si>
  <si>
    <t>np3067</t>
  </si>
  <si>
    <t>デリヘル版（緒方泰子）</t>
  </si>
  <si>
    <t>女性が好きな私にとって神サイトです</t>
  </si>
  <si>
    <t>デイリースポーツ関西</t>
  </si>
  <si>
    <t>4C終面全5段</t>
  </si>
  <si>
    <t>4月08日(金)</t>
  </si>
  <si>
    <t>np3068</t>
  </si>
  <si>
    <t>np3069</t>
  </si>
  <si>
    <t>デリヘル版3（赤い服女性）</t>
  </si>
  <si>
    <t>4月24日(日)</t>
  </si>
  <si>
    <t>np3070</t>
  </si>
  <si>
    <t>新聞 TOTAL</t>
  </si>
  <si>
    <t>●雑誌 広告</t>
  </si>
  <si>
    <t>zw213</t>
  </si>
  <si>
    <t>日本ジャーナル出版</t>
  </si>
  <si>
    <t>黄色黒版（緒方泰子）</t>
  </si>
  <si>
    <t>週刊実話</t>
  </si>
  <si>
    <t>表4</t>
  </si>
  <si>
    <t>4月07日(木)</t>
  </si>
  <si>
    <t>zw214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</si>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</sst>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18</v>
      </c>
      <c r="D6" s="195">
        <v>1360000</v>
      </c>
      <c r="E6" s="81">
        <v>819</v>
      </c>
      <c r="F6" s="81">
        <v>259</v>
      </c>
      <c r="G6" s="81">
        <v>1240</v>
      </c>
      <c r="H6" s="91">
        <v>159</v>
      </c>
      <c r="I6" s="92">
        <v>1</v>
      </c>
      <c r="J6" s="145">
        <f>H6+I6</f>
        <v>160</v>
      </c>
      <c r="K6" s="82">
        <f>IFERROR(J6/G6,"-")</f>
        <v>0.12903225806452</v>
      </c>
      <c r="L6" s="81">
        <v>10</v>
      </c>
      <c r="M6" s="81">
        <v>56</v>
      </c>
      <c r="N6" s="82">
        <f>IFERROR(L6/J6,"-")</f>
        <v>0.0625</v>
      </c>
      <c r="O6" s="83">
        <f>IFERROR(D6/J6,"-")</f>
        <v>8500</v>
      </c>
      <c r="P6" s="84">
        <v>20</v>
      </c>
      <c r="Q6" s="82">
        <f>IFERROR(P6/J6,"-")</f>
        <v>0.125</v>
      </c>
      <c r="R6" s="200">
        <v>1048000</v>
      </c>
      <c r="S6" s="201">
        <f>IFERROR(R6/J6,"-")</f>
        <v>6550</v>
      </c>
      <c r="T6" s="201">
        <f>IFERROR(R6/P6,"-")</f>
        <v>52400</v>
      </c>
      <c r="U6" s="195">
        <f>IFERROR(R6-D6,"-")</f>
        <v>-312000</v>
      </c>
      <c r="V6" s="85">
        <f>R6/D6</f>
        <v>0.77058823529412</v>
      </c>
      <c r="W6" s="79"/>
      <c r="X6" s="144"/>
    </row>
    <row r="7" spans="1:24">
      <c r="A7" s="80"/>
      <c r="B7" s="86" t="s">
        <v>24</v>
      </c>
      <c r="C7" s="86">
        <v>2</v>
      </c>
      <c r="D7" s="195">
        <v>370000</v>
      </c>
      <c r="E7" s="81">
        <v>198</v>
      </c>
      <c r="F7" s="81">
        <v>68</v>
      </c>
      <c r="G7" s="81">
        <v>171</v>
      </c>
      <c r="H7" s="91">
        <v>33</v>
      </c>
      <c r="I7" s="92">
        <v>0</v>
      </c>
      <c r="J7" s="145">
        <f>H7+I7</f>
        <v>33</v>
      </c>
      <c r="K7" s="82">
        <f>IFERROR(J7/G7,"-")</f>
        <v>0.19298245614035</v>
      </c>
      <c r="L7" s="81">
        <v>2</v>
      </c>
      <c r="M7" s="81">
        <v>12</v>
      </c>
      <c r="N7" s="82">
        <f>IFERROR(L7/J7,"-")</f>
        <v>0.060606060606061</v>
      </c>
      <c r="O7" s="83">
        <f>IFERROR(D7/J7,"-")</f>
        <v>11212.121212121</v>
      </c>
      <c r="P7" s="84">
        <v>8</v>
      </c>
      <c r="Q7" s="82">
        <f>IFERROR(P7/J7,"-")</f>
        <v>0.24242424242424</v>
      </c>
      <c r="R7" s="200">
        <v>126000</v>
      </c>
      <c r="S7" s="201">
        <f>IFERROR(R7/J7,"-")</f>
        <v>3818.1818181818</v>
      </c>
      <c r="T7" s="201">
        <f>IFERROR(R7/P7,"-")</f>
        <v>15750</v>
      </c>
      <c r="U7" s="195">
        <f>IFERROR(R7-D7,"-")</f>
        <v>-244000</v>
      </c>
      <c r="V7" s="85">
        <f>R7/D7</f>
        <v>0.34054054054054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1730000</v>
      </c>
      <c r="E10" s="41">
        <f>SUM(E6:E8)</f>
        <v>1017</v>
      </c>
      <c r="F10" s="41">
        <f>SUM(F6:F8)</f>
        <v>327</v>
      </c>
      <c r="G10" s="41">
        <f>SUM(G6:G8)</f>
        <v>1411</v>
      </c>
      <c r="H10" s="41">
        <f>SUM(H6:H8)</f>
        <v>192</v>
      </c>
      <c r="I10" s="41">
        <f>SUM(I6:I8)</f>
        <v>1</v>
      </c>
      <c r="J10" s="41">
        <f>SUM(J6:J8)</f>
        <v>193</v>
      </c>
      <c r="K10" s="42">
        <f>IFERROR(J10/G10,"-")</f>
        <v>0.1367824238129</v>
      </c>
      <c r="L10" s="78">
        <f>SUM(L6:L8)</f>
        <v>12</v>
      </c>
      <c r="M10" s="78">
        <f>SUM(M6:M8)</f>
        <v>68</v>
      </c>
      <c r="N10" s="42">
        <f>IFERROR(L10/J10,"-")</f>
        <v>0.062176165803109</v>
      </c>
      <c r="O10" s="43">
        <f>IFERROR(D10/J10,"-")</f>
        <v>8963.7305699482</v>
      </c>
      <c r="P10" s="44">
        <f>SUM(P6:P8)</f>
        <v>28</v>
      </c>
      <c r="Q10" s="42">
        <f>IFERROR(P10/J10,"-")</f>
        <v>0.14507772020725</v>
      </c>
      <c r="R10" s="45">
        <f>SUM(R6:R8)</f>
        <v>1174000</v>
      </c>
      <c r="S10" s="45">
        <f>IFERROR(R10/J10,"-")</f>
        <v>6082.9015544041</v>
      </c>
      <c r="T10" s="45">
        <f>IFERROR(R10/P10,"-")</f>
        <v>41928.571428571</v>
      </c>
      <c r="U10" s="46">
        <f>SUM(U6:U8)</f>
        <v>-556000</v>
      </c>
      <c r="V10" s="47">
        <f>IFERROR(R10/D10,"-")</f>
        <v>0.67861271676301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0.9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550000</v>
      </c>
      <c r="K6" s="81">
        <v>71</v>
      </c>
      <c r="L6" s="81">
        <v>0</v>
      </c>
      <c r="M6" s="81">
        <v>351</v>
      </c>
      <c r="N6" s="91">
        <v>20</v>
      </c>
      <c r="O6" s="92">
        <v>0</v>
      </c>
      <c r="P6" s="93">
        <f>N6+O6</f>
        <v>20</v>
      </c>
      <c r="Q6" s="82">
        <f>IFERROR(P6/M6,"-")</f>
        <v>0.056980056980057</v>
      </c>
      <c r="R6" s="81">
        <v>0</v>
      </c>
      <c r="S6" s="81">
        <v>11</v>
      </c>
      <c r="T6" s="82">
        <f>IFERROR(S6/(O6+P6),"-")</f>
        <v>0.55</v>
      </c>
      <c r="U6" s="182">
        <f>IFERROR(J6/SUM(P6:P11),"-")</f>
        <v>14864.864864865</v>
      </c>
      <c r="V6" s="84">
        <v>3</v>
      </c>
      <c r="W6" s="82">
        <f>IF(P6=0,"-",V6/P6)</f>
        <v>0.15</v>
      </c>
      <c r="X6" s="186">
        <v>23000</v>
      </c>
      <c r="Y6" s="187">
        <f>IFERROR(X6/P6,"-")</f>
        <v>1150</v>
      </c>
      <c r="Z6" s="187">
        <f>IFERROR(X6/V6,"-")</f>
        <v>7666.6666666667</v>
      </c>
      <c r="AA6" s="188">
        <f>SUM(X6:X11)-SUM(J6:J11)</f>
        <v>-55000</v>
      </c>
      <c r="AB6" s="85">
        <f>SUM(X6:X11)/SUM(J6:J11)</f>
        <v>0.9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0.05</v>
      </c>
      <c r="AO6" s="100">
        <v>1</v>
      </c>
      <c r="AP6" s="102">
        <f>IFERROR(AP6/AM6,"-")</f>
        <v>0</v>
      </c>
      <c r="AQ6" s="103">
        <v>9000</v>
      </c>
      <c r="AR6" s="104">
        <f>IFERROR(AQ6/AM6,"-")</f>
        <v>9000</v>
      </c>
      <c r="AS6" s="105"/>
      <c r="AT6" s="105"/>
      <c r="AU6" s="105">
        <v>1</v>
      </c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2</v>
      </c>
      <c r="BF6" s="113">
        <f>IF(P6=0,"",IF(BE6=0,"",(BE6/P6)))</f>
        <v>0.1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10</v>
      </c>
      <c r="BO6" s="120">
        <f>IF(P6=0,"",IF(BN6=0,"",(BN6/P6)))</f>
        <v>0.5</v>
      </c>
      <c r="BP6" s="121">
        <v>2</v>
      </c>
      <c r="BQ6" s="122">
        <f>IFERROR(BP6/BN6,"-")</f>
        <v>0.2</v>
      </c>
      <c r="BR6" s="123">
        <v>20000</v>
      </c>
      <c r="BS6" s="124">
        <f>IFERROR(BR6/BN6,"-")</f>
        <v>2000</v>
      </c>
      <c r="BT6" s="125">
        <v>1</v>
      </c>
      <c r="BU6" s="125"/>
      <c r="BV6" s="125">
        <v>1</v>
      </c>
      <c r="BW6" s="126">
        <v>6</v>
      </c>
      <c r="BX6" s="127">
        <f>IF(P6=0,"",IF(BW6=0,"",(BW6/P6)))</f>
        <v>0.3</v>
      </c>
      <c r="BY6" s="128">
        <v>2</v>
      </c>
      <c r="BZ6" s="129">
        <f>IFERROR(BY6/BW6,"-")</f>
        <v>0.33333333333333</v>
      </c>
      <c r="CA6" s="130">
        <v>12000</v>
      </c>
      <c r="CB6" s="131">
        <f>IFERROR(CA6/BW6,"-")</f>
        <v>2000</v>
      </c>
      <c r="CC6" s="132"/>
      <c r="CD6" s="132">
        <v>2</v>
      </c>
      <c r="CE6" s="132"/>
      <c r="CF6" s="133">
        <v>1</v>
      </c>
      <c r="CG6" s="134">
        <f>IF(P6=0,"",IF(CF6=0,"",(CF6/P6)))</f>
        <v>0.05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3</v>
      </c>
      <c r="CP6" s="141">
        <v>23000</v>
      </c>
      <c r="CQ6" s="141">
        <v>15000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69</v>
      </c>
      <c r="G7" s="203"/>
      <c r="H7" s="90"/>
      <c r="I7" s="90"/>
      <c r="J7" s="188"/>
      <c r="K7" s="81">
        <v>144</v>
      </c>
      <c r="L7" s="81">
        <v>84</v>
      </c>
      <c r="M7" s="81">
        <v>89</v>
      </c>
      <c r="N7" s="91">
        <v>17</v>
      </c>
      <c r="O7" s="92">
        <v>0</v>
      </c>
      <c r="P7" s="93">
        <f>N7+O7</f>
        <v>17</v>
      </c>
      <c r="Q7" s="82">
        <f>IFERROR(P7/M7,"-")</f>
        <v>0.19101123595506</v>
      </c>
      <c r="R7" s="81">
        <v>3</v>
      </c>
      <c r="S7" s="81">
        <v>3</v>
      </c>
      <c r="T7" s="82">
        <f>IFERROR(S7/(O7+P7),"-")</f>
        <v>0.17647058823529</v>
      </c>
      <c r="U7" s="182"/>
      <c r="V7" s="84">
        <v>6</v>
      </c>
      <c r="W7" s="82">
        <f>IF(P7=0,"-",V7/P7)</f>
        <v>0.35294117647059</v>
      </c>
      <c r="X7" s="186">
        <v>472000</v>
      </c>
      <c r="Y7" s="187">
        <f>IFERROR(X7/P7,"-")</f>
        <v>27764.705882353</v>
      </c>
      <c r="Z7" s="187">
        <f>IFERROR(X7/V7,"-")</f>
        <v>78666.666666667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0.058823529411765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9</v>
      </c>
      <c r="BO7" s="120">
        <f>IF(P7=0,"",IF(BN7=0,"",(BN7/P7)))</f>
        <v>0.52941176470588</v>
      </c>
      <c r="BP7" s="121">
        <v>6</v>
      </c>
      <c r="BQ7" s="122">
        <f>IFERROR(BP7/BN7,"-")</f>
        <v>0.66666666666667</v>
      </c>
      <c r="BR7" s="123">
        <v>441000</v>
      </c>
      <c r="BS7" s="124">
        <f>IFERROR(BR7/BN7,"-")</f>
        <v>49000</v>
      </c>
      <c r="BT7" s="125">
        <v>1</v>
      </c>
      <c r="BU7" s="125">
        <v>1</v>
      </c>
      <c r="BV7" s="125">
        <v>4</v>
      </c>
      <c r="BW7" s="126">
        <v>6</v>
      </c>
      <c r="BX7" s="127">
        <f>IF(P7=0,"",IF(BW7=0,"",(BW7/P7)))</f>
        <v>0.35294117647059</v>
      </c>
      <c r="BY7" s="128">
        <v>2</v>
      </c>
      <c r="BZ7" s="129">
        <f>IFERROR(BY7/BW7,"-")</f>
        <v>0.33333333333333</v>
      </c>
      <c r="CA7" s="130">
        <v>21000</v>
      </c>
      <c r="CB7" s="131">
        <f>IFERROR(CA7/BW7,"-")</f>
        <v>3500</v>
      </c>
      <c r="CC7" s="132">
        <v>1</v>
      </c>
      <c r="CD7" s="132"/>
      <c r="CE7" s="132">
        <v>1</v>
      </c>
      <c r="CF7" s="133">
        <v>1</v>
      </c>
      <c r="CG7" s="134">
        <f>IF(P7=0,"",IF(CF7=0,"",(CF7/P7)))</f>
        <v>0.058823529411765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6</v>
      </c>
      <c r="CP7" s="141">
        <v>472000</v>
      </c>
      <c r="CQ7" s="141">
        <v>360000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/>
      <c r="B8" s="203" t="s">
        <v>70</v>
      </c>
      <c r="C8" s="203"/>
      <c r="D8" s="203" t="s">
        <v>71</v>
      </c>
      <c r="E8" s="203" t="s">
        <v>72</v>
      </c>
      <c r="F8" s="203" t="s">
        <v>64</v>
      </c>
      <c r="G8" s="203" t="s">
        <v>65</v>
      </c>
      <c r="H8" s="90" t="s">
        <v>73</v>
      </c>
      <c r="I8" s="90"/>
      <c r="J8" s="188"/>
      <c r="K8" s="81">
        <v>0</v>
      </c>
      <c r="L8" s="81">
        <v>0</v>
      </c>
      <c r="M8" s="81">
        <v>2</v>
      </c>
      <c r="N8" s="91">
        <v>0</v>
      </c>
      <c r="O8" s="92">
        <v>0</v>
      </c>
      <c r="P8" s="93">
        <f>N8+O8</f>
        <v>0</v>
      </c>
      <c r="Q8" s="82">
        <f>IFERROR(P8/M8,"-")</f>
        <v>0</v>
      </c>
      <c r="R8" s="81">
        <v>0</v>
      </c>
      <c r="S8" s="81">
        <v>0</v>
      </c>
      <c r="T8" s="82" t="str">
        <f>IFERROR(S8/(O8+P8),"-")</f>
        <v>-</v>
      </c>
      <c r="U8" s="182"/>
      <c r="V8" s="84">
        <v>0</v>
      </c>
      <c r="W8" s="82" t="str">
        <f>IF(P8=0,"-",V8/P8)</f>
        <v>-</v>
      </c>
      <c r="X8" s="186">
        <v>0</v>
      </c>
      <c r="Y8" s="187" t="str">
        <f>IFERROR(X8/P8,"-")</f>
        <v>-</v>
      </c>
      <c r="Z8" s="187" t="str">
        <f>IFERROR(X8/V8,"-")</f>
        <v>-</v>
      </c>
      <c r="AA8" s="188"/>
      <c r="AB8" s="85"/>
      <c r="AC8" s="79"/>
      <c r="AD8" s="94"/>
      <c r="AE8" s="95" t="str">
        <f>IF(P8=0,"",IF(AD8=0,"",(AD8/P8)))</f>
        <v/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 t="str">
        <f>IF(P8=0,"",IF(AM8=0,"",(AM8/P8)))</f>
        <v/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 t="str">
        <f>IF(P8=0,"",IF(AV8=0,"",(AV8/P8)))</f>
        <v/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 t="str">
        <f>IF(P8=0,"",IF(BE8=0,"",(BE8/P8)))</f>
        <v/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/>
      <c r="BO8" s="120" t="str">
        <f>IF(P8=0,"",IF(BN8=0,"",(BN8/P8)))</f>
        <v/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 t="str">
        <f>IF(P8=0,"",IF(BW8=0,"",(BW8/P8)))</f>
        <v/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 t="str">
        <f>IF(P8=0,"",IF(CF8=0,"",(CF8/P8)))</f>
        <v/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74</v>
      </c>
      <c r="C9" s="203"/>
      <c r="D9" s="203" t="s">
        <v>71</v>
      </c>
      <c r="E9" s="203" t="s">
        <v>72</v>
      </c>
      <c r="F9" s="203" t="s">
        <v>69</v>
      </c>
      <c r="G9" s="203"/>
      <c r="H9" s="90"/>
      <c r="I9" s="90"/>
      <c r="J9" s="188"/>
      <c r="K9" s="81">
        <v>3</v>
      </c>
      <c r="L9" s="81">
        <v>2</v>
      </c>
      <c r="M9" s="81">
        <v>1</v>
      </c>
      <c r="N9" s="91">
        <v>0</v>
      </c>
      <c r="O9" s="92">
        <v>0</v>
      </c>
      <c r="P9" s="93">
        <f>N9+O9</f>
        <v>0</v>
      </c>
      <c r="Q9" s="82">
        <f>IFERROR(P9/M9,"-")</f>
        <v>0</v>
      </c>
      <c r="R9" s="81">
        <v>0</v>
      </c>
      <c r="S9" s="81">
        <v>0</v>
      </c>
      <c r="T9" s="82" t="str">
        <f>IFERROR(S9/(O9+P9),"-")</f>
        <v>-</v>
      </c>
      <c r="U9" s="182"/>
      <c r="V9" s="84">
        <v>0</v>
      </c>
      <c r="W9" s="82" t="str">
        <f>IF(P9=0,"-",V9/P9)</f>
        <v>-</v>
      </c>
      <c r="X9" s="186">
        <v>0</v>
      </c>
      <c r="Y9" s="187" t="str">
        <f>IFERROR(X9/P9,"-")</f>
        <v>-</v>
      </c>
      <c r="Z9" s="187" t="str">
        <f>IFERROR(X9/V9,"-")</f>
        <v>-</v>
      </c>
      <c r="AA9" s="188"/>
      <c r="AB9" s="85"/>
      <c r="AC9" s="79"/>
      <c r="AD9" s="94"/>
      <c r="AE9" s="95" t="str">
        <f>IF(P9=0,"",IF(AD9=0,"",(AD9/P9)))</f>
        <v/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 t="str">
        <f>IF(P9=0,"",IF(AM9=0,"",(AM9/P9)))</f>
        <v/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 t="str">
        <f>IF(P9=0,"",IF(AV9=0,"",(AV9/P9)))</f>
        <v/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 t="str">
        <f>IF(P9=0,"",IF(BE9=0,"",(BE9/P9)))</f>
        <v/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 t="str">
        <f>IF(P9=0,"",IF(BN9=0,"",(BN9/P9)))</f>
        <v/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 t="str">
        <f>IF(P9=0,"",IF(BW9=0,"",(BW9/P9)))</f>
        <v/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 t="str">
        <f>IF(P9=0,"",IF(CF9=0,"",(CF9/P9)))</f>
        <v/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75</v>
      </c>
      <c r="C10" s="203"/>
      <c r="D10" s="203" t="s">
        <v>76</v>
      </c>
      <c r="E10" s="203" t="s">
        <v>77</v>
      </c>
      <c r="F10" s="203" t="s">
        <v>64</v>
      </c>
      <c r="G10" s="203" t="s">
        <v>65</v>
      </c>
      <c r="H10" s="90" t="s">
        <v>78</v>
      </c>
      <c r="I10" s="90"/>
      <c r="J10" s="188"/>
      <c r="K10" s="81">
        <v>0</v>
      </c>
      <c r="L10" s="81">
        <v>0</v>
      </c>
      <c r="M10" s="81">
        <v>2</v>
      </c>
      <c r="N10" s="91">
        <v>0</v>
      </c>
      <c r="O10" s="92">
        <v>0</v>
      </c>
      <c r="P10" s="93">
        <f>N10+O10</f>
        <v>0</v>
      </c>
      <c r="Q10" s="82">
        <f>IFERROR(P10/M10,"-")</f>
        <v>0</v>
      </c>
      <c r="R10" s="81">
        <v>0</v>
      </c>
      <c r="S10" s="81">
        <v>0</v>
      </c>
      <c r="T10" s="82" t="str">
        <f>IFERROR(S10/(O10+P10),"-")</f>
        <v>-</v>
      </c>
      <c r="U10" s="182"/>
      <c r="V10" s="84">
        <v>0</v>
      </c>
      <c r="W10" s="82" t="str">
        <f>IF(P10=0,"-",V10/P10)</f>
        <v>-</v>
      </c>
      <c r="X10" s="186">
        <v>0</v>
      </c>
      <c r="Y10" s="187" t="str">
        <f>IFERROR(X10/P10,"-")</f>
        <v>-</v>
      </c>
      <c r="Z10" s="187" t="str">
        <f>IFERROR(X10/V10,"-")</f>
        <v>-</v>
      </c>
      <c r="AA10" s="188"/>
      <c r="AB10" s="85"/>
      <c r="AC10" s="79"/>
      <c r="AD10" s="94"/>
      <c r="AE10" s="95" t="str">
        <f>IF(P10=0,"",IF(AD10=0,"",(AD10/P10)))</f>
        <v/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 t="str">
        <f>IF(P10=0,"",IF(AM10=0,"",(AM10/P10)))</f>
        <v/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 t="str">
        <f>IF(P10=0,"",IF(AV10=0,"",(AV10/P10)))</f>
        <v/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 t="str">
        <f>IF(P10=0,"",IF(BE10=0,"",(BE10/P10)))</f>
        <v/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/>
      <c r="BO10" s="120" t="str">
        <f>IF(P10=0,"",IF(BN10=0,"",(BN10/P10)))</f>
        <v/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 t="str">
        <f>IF(P10=0,"",IF(BW10=0,"",(BW10/P10)))</f>
        <v/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 t="str">
        <f>IF(P10=0,"",IF(CF10=0,"",(CF10/P10)))</f>
        <v/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79</v>
      </c>
      <c r="C11" s="203"/>
      <c r="D11" s="203" t="s">
        <v>76</v>
      </c>
      <c r="E11" s="203" t="s">
        <v>77</v>
      </c>
      <c r="F11" s="203" t="s">
        <v>69</v>
      </c>
      <c r="G11" s="203"/>
      <c r="H11" s="90"/>
      <c r="I11" s="90"/>
      <c r="J11" s="188"/>
      <c r="K11" s="81">
        <v>2</v>
      </c>
      <c r="L11" s="81">
        <v>2</v>
      </c>
      <c r="M11" s="81">
        <v>0</v>
      </c>
      <c r="N11" s="91">
        <v>0</v>
      </c>
      <c r="O11" s="92">
        <v>0</v>
      </c>
      <c r="P11" s="93">
        <f>N11+O11</f>
        <v>0</v>
      </c>
      <c r="Q11" s="82" t="str">
        <f>IFERROR(P11/M11,"-")</f>
        <v>-</v>
      </c>
      <c r="R11" s="81">
        <v>0</v>
      </c>
      <c r="S11" s="81">
        <v>0</v>
      </c>
      <c r="T11" s="82" t="str">
        <f>IFERROR(S11/(O11+P11),"-")</f>
        <v>-</v>
      </c>
      <c r="U11" s="182"/>
      <c r="V11" s="84">
        <v>0</v>
      </c>
      <c r="W11" s="82" t="str">
        <f>IF(P11=0,"-",V11/P11)</f>
        <v>-</v>
      </c>
      <c r="X11" s="186">
        <v>0</v>
      </c>
      <c r="Y11" s="187" t="str">
        <f>IFERROR(X11/P11,"-")</f>
        <v>-</v>
      </c>
      <c r="Z11" s="187" t="str">
        <f>IFERROR(X11/V11,"-")</f>
        <v>-</v>
      </c>
      <c r="AA11" s="188"/>
      <c r="AB11" s="85"/>
      <c r="AC11" s="79"/>
      <c r="AD11" s="94"/>
      <c r="AE11" s="95" t="str">
        <f>IF(P11=0,"",IF(AD11=0,"",(AD11/P11)))</f>
        <v/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 t="str">
        <f>IF(P11=0,"",IF(AM11=0,"",(AM11/P11)))</f>
        <v/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 t="str">
        <f>IF(P11=0,"",IF(AV11=0,"",(AV11/P11)))</f>
        <v/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 t="str">
        <f>IF(P11=0,"",IF(BE11=0,"",(BE11/P11)))</f>
        <v/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 t="str">
        <f>IF(P11=0,"",IF(BN11=0,"",(BN11/P11)))</f>
        <v/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 t="str">
        <f>IF(P11=0,"",IF(BW11=0,"",(BW11/P11)))</f>
        <v/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 t="str">
        <f>IF(P11=0,"",IF(CF11=0,"",(CF11/P11)))</f>
        <v/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0.05</v>
      </c>
      <c r="B12" s="203" t="s">
        <v>80</v>
      </c>
      <c r="C12" s="203"/>
      <c r="D12" s="203" t="s">
        <v>76</v>
      </c>
      <c r="E12" s="203" t="s">
        <v>77</v>
      </c>
      <c r="F12" s="203" t="s">
        <v>81</v>
      </c>
      <c r="G12" s="203" t="s">
        <v>82</v>
      </c>
      <c r="H12" s="90" t="s">
        <v>83</v>
      </c>
      <c r="I12" s="204" t="s">
        <v>84</v>
      </c>
      <c r="J12" s="188">
        <v>120000</v>
      </c>
      <c r="K12" s="81">
        <v>22</v>
      </c>
      <c r="L12" s="81">
        <v>0</v>
      </c>
      <c r="M12" s="81">
        <v>92</v>
      </c>
      <c r="N12" s="91">
        <v>8</v>
      </c>
      <c r="O12" s="92">
        <v>0</v>
      </c>
      <c r="P12" s="93">
        <f>N12+O12</f>
        <v>8</v>
      </c>
      <c r="Q12" s="82">
        <f>IFERROR(P12/M12,"-")</f>
        <v>0.08695652173913</v>
      </c>
      <c r="R12" s="81">
        <v>0</v>
      </c>
      <c r="S12" s="81">
        <v>5</v>
      </c>
      <c r="T12" s="82">
        <f>IFERROR(S12/(O12+P12),"-")</f>
        <v>0.625</v>
      </c>
      <c r="U12" s="182">
        <f>IFERROR(J12/SUM(P12:P13),"-")</f>
        <v>7500</v>
      </c>
      <c r="V12" s="84">
        <v>1</v>
      </c>
      <c r="W12" s="82">
        <f>IF(P12=0,"-",V12/P12)</f>
        <v>0.125</v>
      </c>
      <c r="X12" s="186">
        <v>1000</v>
      </c>
      <c r="Y12" s="187">
        <f>IFERROR(X12/P12,"-")</f>
        <v>125</v>
      </c>
      <c r="Z12" s="187">
        <f>IFERROR(X12/V12,"-")</f>
        <v>1000</v>
      </c>
      <c r="AA12" s="188">
        <f>SUM(X12:X13)-SUM(J12:J13)</f>
        <v>-114000</v>
      </c>
      <c r="AB12" s="85">
        <f>SUM(X12:X13)/SUM(J12:J13)</f>
        <v>0.05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>
        <v>5</v>
      </c>
      <c r="BO12" s="120">
        <f>IF(P12=0,"",IF(BN12=0,"",(BN12/P12)))</f>
        <v>0.625</v>
      </c>
      <c r="BP12" s="121">
        <v>1</v>
      </c>
      <c r="BQ12" s="122">
        <f>IFERROR(BP12/BN12,"-")</f>
        <v>0.2</v>
      </c>
      <c r="BR12" s="123">
        <v>1000</v>
      </c>
      <c r="BS12" s="124">
        <f>IFERROR(BR12/BN12,"-")</f>
        <v>200</v>
      </c>
      <c r="BT12" s="125">
        <v>1</v>
      </c>
      <c r="BU12" s="125"/>
      <c r="BV12" s="125"/>
      <c r="BW12" s="126">
        <v>3</v>
      </c>
      <c r="BX12" s="127">
        <f>IF(P12=0,"",IF(BW12=0,"",(BW12/P12)))</f>
        <v>0.375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1</v>
      </c>
      <c r="CP12" s="141">
        <v>1000</v>
      </c>
      <c r="CQ12" s="141">
        <v>1000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85</v>
      </c>
      <c r="C13" s="203"/>
      <c r="D13" s="203" t="s">
        <v>76</v>
      </c>
      <c r="E13" s="203" t="s">
        <v>77</v>
      </c>
      <c r="F13" s="203" t="s">
        <v>69</v>
      </c>
      <c r="G13" s="203"/>
      <c r="H13" s="90"/>
      <c r="I13" s="90"/>
      <c r="J13" s="188"/>
      <c r="K13" s="81">
        <v>69</v>
      </c>
      <c r="L13" s="81">
        <v>25</v>
      </c>
      <c r="M13" s="81">
        <v>9</v>
      </c>
      <c r="N13" s="91">
        <v>8</v>
      </c>
      <c r="O13" s="92">
        <v>0</v>
      </c>
      <c r="P13" s="93">
        <f>N13+O13</f>
        <v>8</v>
      </c>
      <c r="Q13" s="82">
        <f>IFERROR(P13/M13,"-")</f>
        <v>0.88888888888889</v>
      </c>
      <c r="R13" s="81">
        <v>0</v>
      </c>
      <c r="S13" s="81">
        <v>1</v>
      </c>
      <c r="T13" s="82">
        <f>IFERROR(S13/(O13+P13),"-")</f>
        <v>0.125</v>
      </c>
      <c r="U13" s="182"/>
      <c r="V13" s="84">
        <v>0</v>
      </c>
      <c r="W13" s="82">
        <f>IF(P13=0,"-",V13/P13)</f>
        <v>0</v>
      </c>
      <c r="X13" s="186">
        <v>5000</v>
      </c>
      <c r="Y13" s="187">
        <f>IFERROR(X13/P13,"-")</f>
        <v>625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1</v>
      </c>
      <c r="BF13" s="113">
        <f>IF(P13=0,"",IF(BE13=0,"",(BE13/P13)))</f>
        <v>0.125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1</v>
      </c>
      <c r="BO13" s="120">
        <f>IF(P13=0,"",IF(BN13=0,"",(BN13/P13)))</f>
        <v>0.125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5</v>
      </c>
      <c r="BX13" s="127">
        <f>IF(P13=0,"",IF(BW13=0,"",(BW13/P13)))</f>
        <v>0.625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>
        <v>1</v>
      </c>
      <c r="CG13" s="134">
        <f>IF(P13=0,"",IF(CF13=0,"",(CF13/P13)))</f>
        <v>0.125</v>
      </c>
      <c r="CH13" s="135">
        <v>1</v>
      </c>
      <c r="CI13" s="136">
        <f>IFERROR(CH13/CF13,"-")</f>
        <v>1</v>
      </c>
      <c r="CJ13" s="137">
        <v>10000</v>
      </c>
      <c r="CK13" s="138">
        <f>IFERROR(CJ13/CF13,"-")</f>
        <v>10000</v>
      </c>
      <c r="CL13" s="139"/>
      <c r="CM13" s="139">
        <v>1</v>
      </c>
      <c r="CN13" s="139"/>
      <c r="CO13" s="140">
        <v>0</v>
      </c>
      <c r="CP13" s="141">
        <v>5000</v>
      </c>
      <c r="CQ13" s="141">
        <v>10000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>
        <f>AB14</f>
        <v>0</v>
      </c>
      <c r="B14" s="203" t="s">
        <v>86</v>
      </c>
      <c r="C14" s="203"/>
      <c r="D14" s="203" t="s">
        <v>76</v>
      </c>
      <c r="E14" s="203" t="s">
        <v>77</v>
      </c>
      <c r="F14" s="203" t="s">
        <v>81</v>
      </c>
      <c r="G14" s="203" t="s">
        <v>87</v>
      </c>
      <c r="H14" s="90" t="s">
        <v>83</v>
      </c>
      <c r="I14" s="204" t="s">
        <v>88</v>
      </c>
      <c r="J14" s="188">
        <v>150000</v>
      </c>
      <c r="K14" s="81">
        <v>23</v>
      </c>
      <c r="L14" s="81">
        <v>0</v>
      </c>
      <c r="M14" s="81">
        <v>79</v>
      </c>
      <c r="N14" s="91">
        <v>9</v>
      </c>
      <c r="O14" s="92">
        <v>0</v>
      </c>
      <c r="P14" s="93">
        <f>N14+O14</f>
        <v>9</v>
      </c>
      <c r="Q14" s="82">
        <f>IFERROR(P14/M14,"-")</f>
        <v>0.11392405063291</v>
      </c>
      <c r="R14" s="81">
        <v>0</v>
      </c>
      <c r="S14" s="81">
        <v>4</v>
      </c>
      <c r="T14" s="82">
        <f>IFERROR(S14/(O14+P14),"-")</f>
        <v>0.44444444444444</v>
      </c>
      <c r="U14" s="182">
        <f>IFERROR(J14/SUM(P14:P15),"-")</f>
        <v>10714.285714286</v>
      </c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>
        <f>SUM(X14:X15)-SUM(J14:J15)</f>
        <v>-150000</v>
      </c>
      <c r="AB14" s="85">
        <f>SUM(X14:X15)/SUM(J14:J15)</f>
        <v>0</v>
      </c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5</v>
      </c>
      <c r="BO14" s="120">
        <f>IF(P14=0,"",IF(BN14=0,"",(BN14/P14)))</f>
        <v>0.55555555555556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2</v>
      </c>
      <c r="BX14" s="127">
        <f>IF(P14=0,"",IF(BW14=0,"",(BW14/P14)))</f>
        <v>0.22222222222222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>
        <v>2</v>
      </c>
      <c r="CG14" s="134">
        <f>IF(P14=0,"",IF(CF14=0,"",(CF14/P14)))</f>
        <v>0.22222222222222</v>
      </c>
      <c r="CH14" s="135">
        <v>1</v>
      </c>
      <c r="CI14" s="136">
        <f>IFERROR(CH14/CF14,"-")</f>
        <v>0.5</v>
      </c>
      <c r="CJ14" s="137">
        <v>113000</v>
      </c>
      <c r="CK14" s="138">
        <f>IFERROR(CJ14/CF14,"-")</f>
        <v>56500</v>
      </c>
      <c r="CL14" s="139"/>
      <c r="CM14" s="139"/>
      <c r="CN14" s="139">
        <v>1</v>
      </c>
      <c r="CO14" s="140">
        <v>0</v>
      </c>
      <c r="CP14" s="141">
        <v>0</v>
      </c>
      <c r="CQ14" s="141">
        <v>113000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89</v>
      </c>
      <c r="C15" s="203"/>
      <c r="D15" s="203" t="s">
        <v>76</v>
      </c>
      <c r="E15" s="203" t="s">
        <v>77</v>
      </c>
      <c r="F15" s="203" t="s">
        <v>69</v>
      </c>
      <c r="G15" s="203"/>
      <c r="H15" s="90"/>
      <c r="I15" s="90"/>
      <c r="J15" s="188"/>
      <c r="K15" s="81">
        <v>75</v>
      </c>
      <c r="L15" s="81">
        <v>32</v>
      </c>
      <c r="M15" s="81">
        <v>7</v>
      </c>
      <c r="N15" s="91">
        <v>5</v>
      </c>
      <c r="O15" s="92">
        <v>0</v>
      </c>
      <c r="P15" s="93">
        <f>N15+O15</f>
        <v>5</v>
      </c>
      <c r="Q15" s="82">
        <f>IFERROR(P15/M15,"-")</f>
        <v>0.71428571428571</v>
      </c>
      <c r="R15" s="81">
        <v>0</v>
      </c>
      <c r="S15" s="81">
        <v>2</v>
      </c>
      <c r="T15" s="82">
        <f>IFERROR(S15/(O15+P15),"-")</f>
        <v>0.4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3</v>
      </c>
      <c r="BO15" s="120">
        <f>IF(P15=0,"",IF(BN15=0,"",(BN15/P15)))</f>
        <v>0.6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>
        <v>2</v>
      </c>
      <c r="BX15" s="127">
        <f>IF(P15=0,"",IF(BW15=0,"",(BW15/P15)))</f>
        <v>0.4</v>
      </c>
      <c r="BY15" s="128"/>
      <c r="BZ15" s="129">
        <f>IFERROR(BY15/BW15,"-")</f>
        <v>0</v>
      </c>
      <c r="CA15" s="130"/>
      <c r="CB15" s="131">
        <f>IFERROR(CA15/BW15,"-")</f>
        <v>0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>
        <f>AB16</f>
        <v>2.0866666666667</v>
      </c>
      <c r="B16" s="203" t="s">
        <v>90</v>
      </c>
      <c r="C16" s="203"/>
      <c r="D16" s="203" t="s">
        <v>62</v>
      </c>
      <c r="E16" s="203" t="s">
        <v>63</v>
      </c>
      <c r="F16" s="203" t="s">
        <v>64</v>
      </c>
      <c r="G16" s="203" t="s">
        <v>91</v>
      </c>
      <c r="H16" s="90" t="s">
        <v>92</v>
      </c>
      <c r="I16" s="205" t="s">
        <v>93</v>
      </c>
      <c r="J16" s="188">
        <v>150000</v>
      </c>
      <c r="K16" s="81">
        <v>33</v>
      </c>
      <c r="L16" s="81">
        <v>0</v>
      </c>
      <c r="M16" s="81">
        <v>135</v>
      </c>
      <c r="N16" s="91">
        <v>14</v>
      </c>
      <c r="O16" s="92">
        <v>0</v>
      </c>
      <c r="P16" s="93">
        <f>N16+O16</f>
        <v>14</v>
      </c>
      <c r="Q16" s="82">
        <f>IFERROR(P16/M16,"-")</f>
        <v>0.1037037037037</v>
      </c>
      <c r="R16" s="81">
        <v>0</v>
      </c>
      <c r="S16" s="81">
        <v>11</v>
      </c>
      <c r="T16" s="82">
        <f>IFERROR(S16/(O16+P16),"-")</f>
        <v>0.78571428571429</v>
      </c>
      <c r="U16" s="182">
        <f>IFERROR(J16/SUM(P16:P17),"-")</f>
        <v>4838.7096774194</v>
      </c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>
        <f>SUM(X16:X17)-SUM(J16:J17)</f>
        <v>163000</v>
      </c>
      <c r="AB16" s="85">
        <f>SUM(X16:X17)/SUM(J16:J17)</f>
        <v>2.0866666666667</v>
      </c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>
        <v>3</v>
      </c>
      <c r="AN16" s="101">
        <f>IF(P16=0,"",IF(AM16=0,"",(AM16/P16)))</f>
        <v>0.21428571428571</v>
      </c>
      <c r="AO16" s="100"/>
      <c r="AP16" s="102">
        <f>IFERROR(AP16/AM16,"-")</f>
        <v>0</v>
      </c>
      <c r="AQ16" s="103"/>
      <c r="AR16" s="104">
        <f>IFERROR(AQ16/AM16,"-")</f>
        <v>0</v>
      </c>
      <c r="AS16" s="105"/>
      <c r="AT16" s="105"/>
      <c r="AU16" s="105"/>
      <c r="AV16" s="106">
        <v>1</v>
      </c>
      <c r="AW16" s="107">
        <f>IF(P16=0,"",IF(AV16=0,"",(AV16/P16)))</f>
        <v>0.071428571428571</v>
      </c>
      <c r="AX16" s="106"/>
      <c r="AY16" s="108">
        <f>IFERROR(AX16/AV16,"-")</f>
        <v>0</v>
      </c>
      <c r="AZ16" s="109"/>
      <c r="BA16" s="110">
        <f>IFERROR(AZ16/AV16,"-")</f>
        <v>0</v>
      </c>
      <c r="BB16" s="111"/>
      <c r="BC16" s="111"/>
      <c r="BD16" s="111"/>
      <c r="BE16" s="112">
        <v>6</v>
      </c>
      <c r="BF16" s="113">
        <f>IF(P16=0,"",IF(BE16=0,"",(BE16/P16)))</f>
        <v>0.42857142857143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2</v>
      </c>
      <c r="BO16" s="120">
        <f>IF(P16=0,"",IF(BN16=0,"",(BN16/P16)))</f>
        <v>0.14285714285714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1</v>
      </c>
      <c r="BX16" s="127">
        <f>IF(P16=0,"",IF(BW16=0,"",(BW16/P16)))</f>
        <v>0.071428571428571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>
        <v>1</v>
      </c>
      <c r="CG16" s="134">
        <f>IF(P16=0,"",IF(CF16=0,"",(CF16/P16)))</f>
        <v>0.071428571428571</v>
      </c>
      <c r="CH16" s="135"/>
      <c r="CI16" s="136">
        <f>IFERROR(CH16/CF16,"-")</f>
        <v>0</v>
      </c>
      <c r="CJ16" s="137"/>
      <c r="CK16" s="138">
        <f>IFERROR(CJ16/CF16,"-")</f>
        <v>0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94</v>
      </c>
      <c r="C17" s="203"/>
      <c r="D17" s="203" t="s">
        <v>62</v>
      </c>
      <c r="E17" s="203" t="s">
        <v>63</v>
      </c>
      <c r="F17" s="203" t="s">
        <v>69</v>
      </c>
      <c r="G17" s="203"/>
      <c r="H17" s="90"/>
      <c r="I17" s="90"/>
      <c r="J17" s="188"/>
      <c r="K17" s="81">
        <v>48</v>
      </c>
      <c r="L17" s="81">
        <v>39</v>
      </c>
      <c r="M17" s="81">
        <v>37</v>
      </c>
      <c r="N17" s="91">
        <v>17</v>
      </c>
      <c r="O17" s="92">
        <v>0</v>
      </c>
      <c r="P17" s="93">
        <f>N17+O17</f>
        <v>17</v>
      </c>
      <c r="Q17" s="82">
        <f>IFERROR(P17/M17,"-")</f>
        <v>0.45945945945946</v>
      </c>
      <c r="R17" s="81">
        <v>4</v>
      </c>
      <c r="S17" s="81">
        <v>2</v>
      </c>
      <c r="T17" s="82">
        <f>IFERROR(S17/(O17+P17),"-")</f>
        <v>0.11764705882353</v>
      </c>
      <c r="U17" s="182"/>
      <c r="V17" s="84">
        <v>4</v>
      </c>
      <c r="W17" s="82">
        <f>IF(P17=0,"-",V17/P17)</f>
        <v>0.23529411764706</v>
      </c>
      <c r="X17" s="186">
        <v>313000</v>
      </c>
      <c r="Y17" s="187">
        <f>IFERROR(X17/P17,"-")</f>
        <v>18411.764705882</v>
      </c>
      <c r="Z17" s="187">
        <f>IFERROR(X17/V17,"-")</f>
        <v>78250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1</v>
      </c>
      <c r="BF17" s="113">
        <f>IF(P17=0,"",IF(BE17=0,"",(BE17/P17)))</f>
        <v>0.058823529411765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3</v>
      </c>
      <c r="BO17" s="120">
        <f>IF(P17=0,"",IF(BN17=0,"",(BN17/P17)))</f>
        <v>0.17647058823529</v>
      </c>
      <c r="BP17" s="121">
        <v>1</v>
      </c>
      <c r="BQ17" s="122">
        <f>IFERROR(BP17/BN17,"-")</f>
        <v>0.33333333333333</v>
      </c>
      <c r="BR17" s="123">
        <v>10000</v>
      </c>
      <c r="BS17" s="124">
        <f>IFERROR(BR17/BN17,"-")</f>
        <v>3333.3333333333</v>
      </c>
      <c r="BT17" s="125"/>
      <c r="BU17" s="125">
        <v>1</v>
      </c>
      <c r="BV17" s="125"/>
      <c r="BW17" s="126">
        <v>10</v>
      </c>
      <c r="BX17" s="127">
        <f>IF(P17=0,"",IF(BW17=0,"",(BW17/P17)))</f>
        <v>0.58823529411765</v>
      </c>
      <c r="BY17" s="128">
        <v>2</v>
      </c>
      <c r="BZ17" s="129">
        <f>IFERROR(BY17/BW17,"-")</f>
        <v>0.2</v>
      </c>
      <c r="CA17" s="130">
        <v>302000</v>
      </c>
      <c r="CB17" s="131">
        <f>IFERROR(CA17/BW17,"-")</f>
        <v>30200</v>
      </c>
      <c r="CC17" s="132"/>
      <c r="CD17" s="132"/>
      <c r="CE17" s="132">
        <v>2</v>
      </c>
      <c r="CF17" s="133">
        <v>3</v>
      </c>
      <c r="CG17" s="134">
        <f>IF(P17=0,"",IF(CF17=0,"",(CF17/P17)))</f>
        <v>0.17647058823529</v>
      </c>
      <c r="CH17" s="135">
        <v>1</v>
      </c>
      <c r="CI17" s="136">
        <f>IFERROR(CH17/CF17,"-")</f>
        <v>0.33333333333333</v>
      </c>
      <c r="CJ17" s="137">
        <v>1000</v>
      </c>
      <c r="CK17" s="138">
        <f>IFERROR(CJ17/CF17,"-")</f>
        <v>333.33333333333</v>
      </c>
      <c r="CL17" s="139">
        <v>1</v>
      </c>
      <c r="CM17" s="139"/>
      <c r="CN17" s="139"/>
      <c r="CO17" s="140">
        <v>4</v>
      </c>
      <c r="CP17" s="141">
        <v>313000</v>
      </c>
      <c r="CQ17" s="141">
        <v>283000</v>
      </c>
      <c r="CR17" s="141"/>
      <c r="CS17" s="142" t="str">
        <f>IF(AND(CQ17=0,CR17=0),"",IF(AND(CQ17&lt;=100000,CR17&lt;=100000),"",IF(CQ17/CP17&gt;0.7,"男高",IF(CR17/CP17&gt;0.7,"女高",""))))</f>
        <v>男高</v>
      </c>
    </row>
    <row r="18" spans="1:98">
      <c r="A18" s="80">
        <f>AB18</f>
        <v>0.033333333333333</v>
      </c>
      <c r="B18" s="203" t="s">
        <v>95</v>
      </c>
      <c r="C18" s="203"/>
      <c r="D18" s="203" t="s">
        <v>62</v>
      </c>
      <c r="E18" s="203" t="s">
        <v>63</v>
      </c>
      <c r="F18" s="203" t="s">
        <v>64</v>
      </c>
      <c r="G18" s="203" t="s">
        <v>96</v>
      </c>
      <c r="H18" s="90" t="s">
        <v>92</v>
      </c>
      <c r="I18" s="205" t="s">
        <v>93</v>
      </c>
      <c r="J18" s="188">
        <v>150000</v>
      </c>
      <c r="K18" s="81">
        <v>42</v>
      </c>
      <c r="L18" s="81">
        <v>0</v>
      </c>
      <c r="M18" s="81">
        <v>160</v>
      </c>
      <c r="N18" s="91">
        <v>19</v>
      </c>
      <c r="O18" s="92">
        <v>0</v>
      </c>
      <c r="P18" s="93">
        <f>N18+O18</f>
        <v>19</v>
      </c>
      <c r="Q18" s="82">
        <f>IFERROR(P18/M18,"-")</f>
        <v>0.11875</v>
      </c>
      <c r="R18" s="81">
        <v>0</v>
      </c>
      <c r="S18" s="81">
        <v>7</v>
      </c>
      <c r="T18" s="82">
        <f>IFERROR(S18/(O18+P18),"-")</f>
        <v>0.36842105263158</v>
      </c>
      <c r="U18" s="182">
        <f>IFERROR(J18/SUM(P18:P19),"-")</f>
        <v>5357.1428571429</v>
      </c>
      <c r="V18" s="84">
        <v>0</v>
      </c>
      <c r="W18" s="82">
        <f>IF(P18=0,"-",V18/P18)</f>
        <v>0</v>
      </c>
      <c r="X18" s="186">
        <v>0</v>
      </c>
      <c r="Y18" s="187">
        <f>IFERROR(X18/P18,"-")</f>
        <v>0</v>
      </c>
      <c r="Z18" s="187" t="str">
        <f>IFERROR(X18/V18,"-")</f>
        <v>-</v>
      </c>
      <c r="AA18" s="188">
        <f>SUM(X18:X19)-SUM(J18:J19)</f>
        <v>-145000</v>
      </c>
      <c r="AB18" s="85">
        <f>SUM(X18:X19)/SUM(J18:J19)</f>
        <v>0.033333333333333</v>
      </c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3</v>
      </c>
      <c r="BF18" s="113">
        <f>IF(P18=0,"",IF(BE18=0,"",(BE18/P18)))</f>
        <v>0.15789473684211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7</v>
      </c>
      <c r="BO18" s="120">
        <f>IF(P18=0,"",IF(BN18=0,"",(BN18/P18)))</f>
        <v>0.36842105263158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7</v>
      </c>
      <c r="BX18" s="127">
        <f>IF(P18=0,"",IF(BW18=0,"",(BW18/P18)))</f>
        <v>0.36842105263158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>
        <v>2</v>
      </c>
      <c r="CG18" s="134">
        <f>IF(P18=0,"",IF(CF18=0,"",(CF18/P18)))</f>
        <v>0.10526315789474</v>
      </c>
      <c r="CH18" s="135">
        <v>1</v>
      </c>
      <c r="CI18" s="136">
        <f>IFERROR(CH18/CF18,"-")</f>
        <v>0.5</v>
      </c>
      <c r="CJ18" s="137">
        <v>3000</v>
      </c>
      <c r="CK18" s="138">
        <f>IFERROR(CJ18/CF18,"-")</f>
        <v>1500</v>
      </c>
      <c r="CL18" s="139">
        <v>1</v>
      </c>
      <c r="CM18" s="139"/>
      <c r="CN18" s="139"/>
      <c r="CO18" s="140">
        <v>0</v>
      </c>
      <c r="CP18" s="141">
        <v>0</v>
      </c>
      <c r="CQ18" s="141">
        <v>3000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97</v>
      </c>
      <c r="C19" s="203"/>
      <c r="D19" s="203" t="s">
        <v>62</v>
      </c>
      <c r="E19" s="203" t="s">
        <v>63</v>
      </c>
      <c r="F19" s="203" t="s">
        <v>69</v>
      </c>
      <c r="G19" s="203"/>
      <c r="H19" s="90"/>
      <c r="I19" s="90"/>
      <c r="J19" s="188"/>
      <c r="K19" s="81">
        <v>49</v>
      </c>
      <c r="L19" s="81">
        <v>34</v>
      </c>
      <c r="M19" s="81">
        <v>17</v>
      </c>
      <c r="N19" s="91">
        <v>9</v>
      </c>
      <c r="O19" s="92">
        <v>0</v>
      </c>
      <c r="P19" s="93">
        <f>N19+O19</f>
        <v>9</v>
      </c>
      <c r="Q19" s="82">
        <f>IFERROR(P19/M19,"-")</f>
        <v>0.52941176470588</v>
      </c>
      <c r="R19" s="81">
        <v>1</v>
      </c>
      <c r="S19" s="81">
        <v>2</v>
      </c>
      <c r="T19" s="82">
        <f>IFERROR(S19/(O19+P19),"-")</f>
        <v>0.22222222222222</v>
      </c>
      <c r="U19" s="182"/>
      <c r="V19" s="84">
        <v>1</v>
      </c>
      <c r="W19" s="82">
        <f>IF(P19=0,"-",V19/P19)</f>
        <v>0.11111111111111</v>
      </c>
      <c r="X19" s="186">
        <v>5000</v>
      </c>
      <c r="Y19" s="187">
        <f>IFERROR(X19/P19,"-")</f>
        <v>555.55555555556</v>
      </c>
      <c r="Z19" s="187">
        <f>IFERROR(X19/V19,"-")</f>
        <v>5000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1</v>
      </c>
      <c r="BF19" s="113">
        <f>IF(P19=0,"",IF(BE19=0,"",(BE19/P19)))</f>
        <v>0.11111111111111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5</v>
      </c>
      <c r="BO19" s="120">
        <f>IF(P19=0,"",IF(BN19=0,"",(BN19/P19)))</f>
        <v>0.55555555555556</v>
      </c>
      <c r="BP19" s="121">
        <v>1</v>
      </c>
      <c r="BQ19" s="122">
        <f>IFERROR(BP19/BN19,"-")</f>
        <v>0.2</v>
      </c>
      <c r="BR19" s="123">
        <v>5000</v>
      </c>
      <c r="BS19" s="124">
        <f>IFERROR(BR19/BN19,"-")</f>
        <v>1000</v>
      </c>
      <c r="BT19" s="125">
        <v>1</v>
      </c>
      <c r="BU19" s="125"/>
      <c r="BV19" s="125"/>
      <c r="BW19" s="126">
        <v>1</v>
      </c>
      <c r="BX19" s="127">
        <f>IF(P19=0,"",IF(BW19=0,"",(BW19/P19)))</f>
        <v>0.11111111111111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>
        <v>2</v>
      </c>
      <c r="CG19" s="134">
        <f>IF(P19=0,"",IF(CF19=0,"",(CF19/P19)))</f>
        <v>0.22222222222222</v>
      </c>
      <c r="CH19" s="135"/>
      <c r="CI19" s="136">
        <f>IFERROR(CH19/CF19,"-")</f>
        <v>0</v>
      </c>
      <c r="CJ19" s="137"/>
      <c r="CK19" s="138">
        <f>IFERROR(CJ19/CF19,"-")</f>
        <v>0</v>
      </c>
      <c r="CL19" s="139"/>
      <c r="CM19" s="139"/>
      <c r="CN19" s="139"/>
      <c r="CO19" s="140">
        <v>1</v>
      </c>
      <c r="CP19" s="141">
        <v>5000</v>
      </c>
      <c r="CQ19" s="141">
        <v>5000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>
        <f>AB20</f>
        <v>0.84166666666667</v>
      </c>
      <c r="B20" s="203" t="s">
        <v>98</v>
      </c>
      <c r="C20" s="203"/>
      <c r="D20" s="203" t="s">
        <v>99</v>
      </c>
      <c r="E20" s="203" t="s">
        <v>100</v>
      </c>
      <c r="F20" s="203" t="s">
        <v>81</v>
      </c>
      <c r="G20" s="203" t="s">
        <v>101</v>
      </c>
      <c r="H20" s="90" t="s">
        <v>102</v>
      </c>
      <c r="I20" s="90" t="s">
        <v>103</v>
      </c>
      <c r="J20" s="188">
        <v>120000</v>
      </c>
      <c r="K20" s="81">
        <v>23</v>
      </c>
      <c r="L20" s="81">
        <v>0</v>
      </c>
      <c r="M20" s="81">
        <v>75</v>
      </c>
      <c r="N20" s="91">
        <v>6</v>
      </c>
      <c r="O20" s="92">
        <v>0</v>
      </c>
      <c r="P20" s="93">
        <f>N20+O20</f>
        <v>6</v>
      </c>
      <c r="Q20" s="82">
        <f>IFERROR(P20/M20,"-")</f>
        <v>0.08</v>
      </c>
      <c r="R20" s="81">
        <v>0</v>
      </c>
      <c r="S20" s="81">
        <v>2</v>
      </c>
      <c r="T20" s="82">
        <f>IFERROR(S20/(O20+P20),"-")</f>
        <v>0.33333333333333</v>
      </c>
      <c r="U20" s="182">
        <f>IFERROR(J20/SUM(P20:P21),"-")</f>
        <v>12000</v>
      </c>
      <c r="V20" s="84">
        <v>1</v>
      </c>
      <c r="W20" s="82">
        <f>IF(P20=0,"-",V20/P20)</f>
        <v>0.16666666666667</v>
      </c>
      <c r="X20" s="186">
        <v>95000</v>
      </c>
      <c r="Y20" s="187">
        <f>IFERROR(X20/P20,"-")</f>
        <v>15833.333333333</v>
      </c>
      <c r="Z20" s="187">
        <f>IFERROR(X20/V20,"-")</f>
        <v>95000</v>
      </c>
      <c r="AA20" s="188">
        <f>SUM(X20:X21)-SUM(J20:J21)</f>
        <v>-19000</v>
      </c>
      <c r="AB20" s="85">
        <f>SUM(X20:X21)/SUM(J20:J21)</f>
        <v>0.84166666666667</v>
      </c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>
        <v>2</v>
      </c>
      <c r="AN20" s="101">
        <f>IF(P20=0,"",IF(AM20=0,"",(AM20/P20)))</f>
        <v>0.33333333333333</v>
      </c>
      <c r="AO20" s="100"/>
      <c r="AP20" s="102">
        <f>IFERROR(AP20/AM20,"-")</f>
        <v>0</v>
      </c>
      <c r="AQ20" s="103"/>
      <c r="AR20" s="104">
        <f>IFERROR(AQ20/AM20,"-")</f>
        <v>0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1</v>
      </c>
      <c r="BF20" s="113">
        <f>IF(P20=0,"",IF(BE20=0,"",(BE20/P20)))</f>
        <v>0.16666666666667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3</v>
      </c>
      <c r="BO20" s="120">
        <f>IF(P20=0,"",IF(BN20=0,"",(BN20/P20)))</f>
        <v>0.5</v>
      </c>
      <c r="BP20" s="121">
        <v>1</v>
      </c>
      <c r="BQ20" s="122">
        <f>IFERROR(BP20/BN20,"-")</f>
        <v>0.33333333333333</v>
      </c>
      <c r="BR20" s="123">
        <v>95000</v>
      </c>
      <c r="BS20" s="124">
        <f>IFERROR(BR20/BN20,"-")</f>
        <v>31666.666666667</v>
      </c>
      <c r="BT20" s="125"/>
      <c r="BU20" s="125"/>
      <c r="BV20" s="125">
        <v>1</v>
      </c>
      <c r="BW20" s="126"/>
      <c r="BX20" s="127">
        <f>IF(P20=0,"",IF(BW20=0,"",(BW20/P20)))</f>
        <v>0</v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1</v>
      </c>
      <c r="CP20" s="141">
        <v>95000</v>
      </c>
      <c r="CQ20" s="141">
        <v>95000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104</v>
      </c>
      <c r="C21" s="203"/>
      <c r="D21" s="203" t="s">
        <v>99</v>
      </c>
      <c r="E21" s="203" t="s">
        <v>100</v>
      </c>
      <c r="F21" s="203" t="s">
        <v>69</v>
      </c>
      <c r="G21" s="203"/>
      <c r="H21" s="90"/>
      <c r="I21" s="90"/>
      <c r="J21" s="188"/>
      <c r="K21" s="81">
        <v>52</v>
      </c>
      <c r="L21" s="81">
        <v>17</v>
      </c>
      <c r="M21" s="81">
        <v>5</v>
      </c>
      <c r="N21" s="91">
        <v>4</v>
      </c>
      <c r="O21" s="92">
        <v>0</v>
      </c>
      <c r="P21" s="93">
        <f>N21+O21</f>
        <v>4</v>
      </c>
      <c r="Q21" s="82">
        <f>IFERROR(P21/M21,"-")</f>
        <v>0.8</v>
      </c>
      <c r="R21" s="81">
        <v>1</v>
      </c>
      <c r="S21" s="81">
        <v>0</v>
      </c>
      <c r="T21" s="82">
        <f>IFERROR(S21/(O21+P21),"-")</f>
        <v>0</v>
      </c>
      <c r="U21" s="182"/>
      <c r="V21" s="84">
        <v>1</v>
      </c>
      <c r="W21" s="82">
        <f>IF(P21=0,"-",V21/P21)</f>
        <v>0.25</v>
      </c>
      <c r="X21" s="186">
        <v>6000</v>
      </c>
      <c r="Y21" s="187">
        <f>IFERROR(X21/P21,"-")</f>
        <v>1500</v>
      </c>
      <c r="Z21" s="187">
        <f>IFERROR(X21/V21,"-")</f>
        <v>6000</v>
      </c>
      <c r="AA21" s="188"/>
      <c r="AB21" s="85"/>
      <c r="AC21" s="79"/>
      <c r="AD21" s="94">
        <v>1</v>
      </c>
      <c r="AE21" s="95">
        <f>IF(P21=0,"",IF(AD21=0,"",(AD21/P21)))</f>
        <v>0.25</v>
      </c>
      <c r="AF21" s="94"/>
      <c r="AG21" s="96">
        <f>IFERROR(AF21/AD21,"-")</f>
        <v>0</v>
      </c>
      <c r="AH21" s="97"/>
      <c r="AI21" s="98">
        <f>IFERROR(AH21/AD21,"-")</f>
        <v>0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1</v>
      </c>
      <c r="BO21" s="120">
        <f>IF(P21=0,"",IF(BN21=0,"",(BN21/P21)))</f>
        <v>0.25</v>
      </c>
      <c r="BP21" s="121">
        <v>1</v>
      </c>
      <c r="BQ21" s="122">
        <f>IFERROR(BP21/BN21,"-")</f>
        <v>1</v>
      </c>
      <c r="BR21" s="123">
        <v>28000</v>
      </c>
      <c r="BS21" s="124">
        <f>IFERROR(BR21/BN21,"-")</f>
        <v>28000</v>
      </c>
      <c r="BT21" s="125"/>
      <c r="BU21" s="125"/>
      <c r="BV21" s="125">
        <v>1</v>
      </c>
      <c r="BW21" s="126"/>
      <c r="BX21" s="127">
        <f>IF(P21=0,"",IF(BW21=0,"",(BW21/P21)))</f>
        <v>0</v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>
        <v>2</v>
      </c>
      <c r="CG21" s="134">
        <f>IF(P21=0,"",IF(CF21=0,"",(CF21/P21)))</f>
        <v>0.5</v>
      </c>
      <c r="CH21" s="135">
        <v>1</v>
      </c>
      <c r="CI21" s="136">
        <f>IFERROR(CH21/CF21,"-")</f>
        <v>0.5</v>
      </c>
      <c r="CJ21" s="137">
        <v>6000</v>
      </c>
      <c r="CK21" s="138">
        <f>IFERROR(CJ21/CF21,"-")</f>
        <v>3000</v>
      </c>
      <c r="CL21" s="139"/>
      <c r="CM21" s="139">
        <v>1</v>
      </c>
      <c r="CN21" s="139"/>
      <c r="CO21" s="140">
        <v>1</v>
      </c>
      <c r="CP21" s="141">
        <v>6000</v>
      </c>
      <c r="CQ21" s="141">
        <v>28000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>
        <f>AB22</f>
        <v>1.0666666666667</v>
      </c>
      <c r="B22" s="203" t="s">
        <v>105</v>
      </c>
      <c r="C22" s="203"/>
      <c r="D22" s="203" t="s">
        <v>106</v>
      </c>
      <c r="E22" s="203" t="s">
        <v>63</v>
      </c>
      <c r="F22" s="203" t="s">
        <v>81</v>
      </c>
      <c r="G22" s="203" t="s">
        <v>101</v>
      </c>
      <c r="H22" s="90" t="s">
        <v>102</v>
      </c>
      <c r="I22" s="205" t="s">
        <v>107</v>
      </c>
      <c r="J22" s="188">
        <v>120000</v>
      </c>
      <c r="K22" s="81">
        <v>53</v>
      </c>
      <c r="L22" s="81">
        <v>0</v>
      </c>
      <c r="M22" s="81">
        <v>158</v>
      </c>
      <c r="N22" s="91">
        <v>19</v>
      </c>
      <c r="O22" s="92">
        <v>1</v>
      </c>
      <c r="P22" s="93">
        <f>N22+O22</f>
        <v>20</v>
      </c>
      <c r="Q22" s="82">
        <f>IFERROR(P22/M22,"-")</f>
        <v>0.12658227848101</v>
      </c>
      <c r="R22" s="81">
        <v>1</v>
      </c>
      <c r="S22" s="81">
        <v>6</v>
      </c>
      <c r="T22" s="82">
        <f>IFERROR(S22/(O22+P22),"-")</f>
        <v>0.28571428571429</v>
      </c>
      <c r="U22" s="182">
        <f>IFERROR(J22/SUM(P22:P23),"-")</f>
        <v>5000</v>
      </c>
      <c r="V22" s="84">
        <v>2</v>
      </c>
      <c r="W22" s="82">
        <f>IF(P22=0,"-",V22/P22)</f>
        <v>0.1</v>
      </c>
      <c r="X22" s="186">
        <v>108000</v>
      </c>
      <c r="Y22" s="187">
        <f>IFERROR(X22/P22,"-")</f>
        <v>5400</v>
      </c>
      <c r="Z22" s="187">
        <f>IFERROR(X22/V22,"-")</f>
        <v>54000</v>
      </c>
      <c r="AA22" s="188">
        <f>SUM(X22:X23)-SUM(J22:J23)</f>
        <v>8000</v>
      </c>
      <c r="AB22" s="85">
        <f>SUM(X22:X23)/SUM(J22:J23)</f>
        <v>1.0666666666667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>
        <v>1</v>
      </c>
      <c r="AN22" s="101">
        <f>IF(P22=0,"",IF(AM22=0,"",(AM22/P22)))</f>
        <v>0.05</v>
      </c>
      <c r="AO22" s="100"/>
      <c r="AP22" s="102">
        <f>IFERROR(AP22/AM22,"-")</f>
        <v>0</v>
      </c>
      <c r="AQ22" s="103"/>
      <c r="AR22" s="104">
        <f>IFERROR(AQ22/AM22,"-")</f>
        <v>0</v>
      </c>
      <c r="AS22" s="105"/>
      <c r="AT22" s="105"/>
      <c r="AU22" s="105"/>
      <c r="AV22" s="106">
        <v>2</v>
      </c>
      <c r="AW22" s="107">
        <f>IF(P22=0,"",IF(AV22=0,"",(AV22/P22)))</f>
        <v>0.1</v>
      </c>
      <c r="AX22" s="106"/>
      <c r="AY22" s="108">
        <f>IFERROR(AX22/AV22,"-")</f>
        <v>0</v>
      </c>
      <c r="AZ22" s="109"/>
      <c r="BA22" s="110">
        <f>IFERROR(AZ22/AV22,"-")</f>
        <v>0</v>
      </c>
      <c r="BB22" s="111"/>
      <c r="BC22" s="111"/>
      <c r="BD22" s="111"/>
      <c r="BE22" s="112">
        <v>2</v>
      </c>
      <c r="BF22" s="113">
        <f>IF(P22=0,"",IF(BE22=0,"",(BE22/P22)))</f>
        <v>0.1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6</v>
      </c>
      <c r="BO22" s="120">
        <f>IF(P22=0,"",IF(BN22=0,"",(BN22/P22)))</f>
        <v>0.3</v>
      </c>
      <c r="BP22" s="121">
        <v>1</v>
      </c>
      <c r="BQ22" s="122">
        <f>IFERROR(BP22/BN22,"-")</f>
        <v>0.16666666666667</v>
      </c>
      <c r="BR22" s="123">
        <v>3000</v>
      </c>
      <c r="BS22" s="124">
        <f>IFERROR(BR22/BN22,"-")</f>
        <v>500</v>
      </c>
      <c r="BT22" s="125">
        <v>1</v>
      </c>
      <c r="BU22" s="125"/>
      <c r="BV22" s="125"/>
      <c r="BW22" s="126">
        <v>6</v>
      </c>
      <c r="BX22" s="127">
        <f>IF(P22=0,"",IF(BW22=0,"",(BW22/P22)))</f>
        <v>0.3</v>
      </c>
      <c r="BY22" s="128">
        <v>2</v>
      </c>
      <c r="BZ22" s="129">
        <f>IFERROR(BY22/BW22,"-")</f>
        <v>0.33333333333333</v>
      </c>
      <c r="CA22" s="130">
        <v>108000</v>
      </c>
      <c r="CB22" s="131">
        <f>IFERROR(CA22/BW22,"-")</f>
        <v>18000</v>
      </c>
      <c r="CC22" s="132">
        <v>1</v>
      </c>
      <c r="CD22" s="132"/>
      <c r="CE22" s="132">
        <v>1</v>
      </c>
      <c r="CF22" s="133">
        <v>3</v>
      </c>
      <c r="CG22" s="134">
        <f>IF(P22=0,"",IF(CF22=0,"",(CF22/P22)))</f>
        <v>0.15</v>
      </c>
      <c r="CH22" s="135"/>
      <c r="CI22" s="136">
        <f>IFERROR(CH22/CF22,"-")</f>
        <v>0</v>
      </c>
      <c r="CJ22" s="137"/>
      <c r="CK22" s="138">
        <f>IFERROR(CJ22/CF22,"-")</f>
        <v>0</v>
      </c>
      <c r="CL22" s="139"/>
      <c r="CM22" s="139"/>
      <c r="CN22" s="139"/>
      <c r="CO22" s="140">
        <v>2</v>
      </c>
      <c r="CP22" s="141">
        <v>108000</v>
      </c>
      <c r="CQ22" s="141">
        <v>105000</v>
      </c>
      <c r="CR22" s="141"/>
      <c r="CS22" s="142" t="str">
        <f>IF(AND(CQ22=0,CR22=0),"",IF(AND(CQ22&lt;=100000,CR22&lt;=100000),"",IF(CQ22/CP22&gt;0.7,"男高",IF(CR22/CP22&gt;0.7,"女高",""))))</f>
        <v>男高</v>
      </c>
    </row>
    <row r="23" spans="1:98">
      <c r="A23" s="80"/>
      <c r="B23" s="203" t="s">
        <v>108</v>
      </c>
      <c r="C23" s="203"/>
      <c r="D23" s="203" t="s">
        <v>106</v>
      </c>
      <c r="E23" s="203" t="s">
        <v>63</v>
      </c>
      <c r="F23" s="203" t="s">
        <v>69</v>
      </c>
      <c r="G23" s="203"/>
      <c r="H23" s="90"/>
      <c r="I23" s="90"/>
      <c r="J23" s="188"/>
      <c r="K23" s="81">
        <v>110</v>
      </c>
      <c r="L23" s="81">
        <v>24</v>
      </c>
      <c r="M23" s="81">
        <v>21</v>
      </c>
      <c r="N23" s="91">
        <v>4</v>
      </c>
      <c r="O23" s="92">
        <v>0</v>
      </c>
      <c r="P23" s="93">
        <f>N23+O23</f>
        <v>4</v>
      </c>
      <c r="Q23" s="82">
        <f>IFERROR(P23/M23,"-")</f>
        <v>0.19047619047619</v>
      </c>
      <c r="R23" s="81">
        <v>0</v>
      </c>
      <c r="S23" s="81">
        <v>0</v>
      </c>
      <c r="T23" s="82">
        <f>IFERROR(S23/(O23+P23),"-")</f>
        <v>0</v>
      </c>
      <c r="U23" s="182"/>
      <c r="V23" s="84">
        <v>1</v>
      </c>
      <c r="W23" s="82">
        <f>IF(P23=0,"-",V23/P23)</f>
        <v>0.25</v>
      </c>
      <c r="X23" s="186">
        <v>20000</v>
      </c>
      <c r="Y23" s="187">
        <f>IFERROR(X23/P23,"-")</f>
        <v>5000</v>
      </c>
      <c r="Z23" s="187">
        <f>IFERROR(X23/V23,"-")</f>
        <v>20000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>
        <v>2</v>
      </c>
      <c r="BO23" s="120">
        <f>IF(P23=0,"",IF(BN23=0,"",(BN23/P23)))</f>
        <v>0.5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>
        <v>1</v>
      </c>
      <c r="BX23" s="127">
        <f>IF(P23=0,"",IF(BW23=0,"",(BW23/P23)))</f>
        <v>0.25</v>
      </c>
      <c r="BY23" s="128">
        <v>1</v>
      </c>
      <c r="BZ23" s="129">
        <f>IFERROR(BY23/BW23,"-")</f>
        <v>1</v>
      </c>
      <c r="CA23" s="130">
        <v>20000</v>
      </c>
      <c r="CB23" s="131">
        <f>IFERROR(CA23/BW23,"-")</f>
        <v>20000</v>
      </c>
      <c r="CC23" s="132"/>
      <c r="CD23" s="132"/>
      <c r="CE23" s="132">
        <v>1</v>
      </c>
      <c r="CF23" s="133">
        <v>1</v>
      </c>
      <c r="CG23" s="134">
        <f>IF(P23=0,"",IF(CF23=0,"",(CF23/P23)))</f>
        <v>0.25</v>
      </c>
      <c r="CH23" s="135"/>
      <c r="CI23" s="136">
        <f>IFERROR(CH23/CF23,"-")</f>
        <v>0</v>
      </c>
      <c r="CJ23" s="137"/>
      <c r="CK23" s="138">
        <f>IFERROR(CJ23/CF23,"-")</f>
        <v>0</v>
      </c>
      <c r="CL23" s="139"/>
      <c r="CM23" s="139"/>
      <c r="CN23" s="139"/>
      <c r="CO23" s="140">
        <v>1</v>
      </c>
      <c r="CP23" s="141">
        <v>20000</v>
      </c>
      <c r="CQ23" s="141">
        <v>20000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30"/>
      <c r="B24" s="87"/>
      <c r="C24" s="88"/>
      <c r="D24" s="88"/>
      <c r="E24" s="88"/>
      <c r="F24" s="89"/>
      <c r="G24" s="90"/>
      <c r="H24" s="90"/>
      <c r="I24" s="90"/>
      <c r="J24" s="192"/>
      <c r="K24" s="34"/>
      <c r="L24" s="34"/>
      <c r="M24" s="31"/>
      <c r="N24" s="23"/>
      <c r="O24" s="23"/>
      <c r="P24" s="23"/>
      <c r="Q24" s="33"/>
      <c r="R24" s="32"/>
      <c r="S24" s="23"/>
      <c r="T24" s="32"/>
      <c r="U24" s="183"/>
      <c r="V24" s="25"/>
      <c r="W24" s="25"/>
      <c r="X24" s="189"/>
      <c r="Y24" s="189"/>
      <c r="Z24" s="189"/>
      <c r="AA24" s="189"/>
      <c r="AB24" s="33"/>
      <c r="AC24" s="59"/>
      <c r="AD24" s="63"/>
      <c r="AE24" s="64"/>
      <c r="AF24" s="63"/>
      <c r="AG24" s="67"/>
      <c r="AH24" s="68"/>
      <c r="AI24" s="69"/>
      <c r="AJ24" s="70"/>
      <c r="AK24" s="70"/>
      <c r="AL24" s="70"/>
      <c r="AM24" s="63"/>
      <c r="AN24" s="64"/>
      <c r="AO24" s="63"/>
      <c r="AP24" s="67"/>
      <c r="AQ24" s="68"/>
      <c r="AR24" s="69"/>
      <c r="AS24" s="70"/>
      <c r="AT24" s="70"/>
      <c r="AU24" s="70"/>
      <c r="AV24" s="63"/>
      <c r="AW24" s="64"/>
      <c r="AX24" s="63"/>
      <c r="AY24" s="67"/>
      <c r="AZ24" s="68"/>
      <c r="BA24" s="69"/>
      <c r="BB24" s="70"/>
      <c r="BC24" s="70"/>
      <c r="BD24" s="70"/>
      <c r="BE24" s="63"/>
      <c r="BF24" s="64"/>
      <c r="BG24" s="63"/>
      <c r="BH24" s="67"/>
      <c r="BI24" s="68"/>
      <c r="BJ24" s="69"/>
      <c r="BK24" s="70"/>
      <c r="BL24" s="70"/>
      <c r="BM24" s="70"/>
      <c r="BN24" s="65"/>
      <c r="BO24" s="66"/>
      <c r="BP24" s="63"/>
      <c r="BQ24" s="67"/>
      <c r="BR24" s="68"/>
      <c r="BS24" s="69"/>
      <c r="BT24" s="70"/>
      <c r="BU24" s="70"/>
      <c r="BV24" s="70"/>
      <c r="BW24" s="65"/>
      <c r="BX24" s="66"/>
      <c r="BY24" s="63"/>
      <c r="BZ24" s="67"/>
      <c r="CA24" s="68"/>
      <c r="CB24" s="69"/>
      <c r="CC24" s="70"/>
      <c r="CD24" s="70"/>
      <c r="CE24" s="70"/>
      <c r="CF24" s="65"/>
      <c r="CG24" s="66"/>
      <c r="CH24" s="63"/>
      <c r="CI24" s="67"/>
      <c r="CJ24" s="68"/>
      <c r="CK24" s="69"/>
      <c r="CL24" s="70"/>
      <c r="CM24" s="70"/>
      <c r="CN24" s="70"/>
      <c r="CO24" s="71"/>
      <c r="CP24" s="68"/>
      <c r="CQ24" s="68"/>
      <c r="CR24" s="68"/>
      <c r="CS24" s="72"/>
    </row>
    <row r="25" spans="1:98">
      <c r="A25" s="30"/>
      <c r="B25" s="37"/>
      <c r="C25" s="21"/>
      <c r="D25" s="21"/>
      <c r="E25" s="21"/>
      <c r="F25" s="22"/>
      <c r="G25" s="36"/>
      <c r="H25" s="36"/>
      <c r="I25" s="75"/>
      <c r="J25" s="193"/>
      <c r="K25" s="34"/>
      <c r="L25" s="34"/>
      <c r="M25" s="31"/>
      <c r="N25" s="23"/>
      <c r="O25" s="23"/>
      <c r="P25" s="23"/>
      <c r="Q25" s="33"/>
      <c r="R25" s="32"/>
      <c r="S25" s="23"/>
      <c r="T25" s="32"/>
      <c r="U25" s="183"/>
      <c r="V25" s="25"/>
      <c r="W25" s="25"/>
      <c r="X25" s="189"/>
      <c r="Y25" s="189"/>
      <c r="Z25" s="189"/>
      <c r="AA25" s="189"/>
      <c r="AB25" s="33"/>
      <c r="AC25" s="61"/>
      <c r="AD25" s="63"/>
      <c r="AE25" s="64"/>
      <c r="AF25" s="63"/>
      <c r="AG25" s="67"/>
      <c r="AH25" s="68"/>
      <c r="AI25" s="69"/>
      <c r="AJ25" s="70"/>
      <c r="AK25" s="70"/>
      <c r="AL25" s="70"/>
      <c r="AM25" s="63"/>
      <c r="AN25" s="64"/>
      <c r="AO25" s="63"/>
      <c r="AP25" s="67"/>
      <c r="AQ25" s="68"/>
      <c r="AR25" s="69"/>
      <c r="AS25" s="70"/>
      <c r="AT25" s="70"/>
      <c r="AU25" s="70"/>
      <c r="AV25" s="63"/>
      <c r="AW25" s="64"/>
      <c r="AX25" s="63"/>
      <c r="AY25" s="67"/>
      <c r="AZ25" s="68"/>
      <c r="BA25" s="69"/>
      <c r="BB25" s="70"/>
      <c r="BC25" s="70"/>
      <c r="BD25" s="70"/>
      <c r="BE25" s="63"/>
      <c r="BF25" s="64"/>
      <c r="BG25" s="63"/>
      <c r="BH25" s="67"/>
      <c r="BI25" s="68"/>
      <c r="BJ25" s="69"/>
      <c r="BK25" s="70"/>
      <c r="BL25" s="70"/>
      <c r="BM25" s="70"/>
      <c r="BN25" s="65"/>
      <c r="BO25" s="66"/>
      <c r="BP25" s="63"/>
      <c r="BQ25" s="67"/>
      <c r="BR25" s="68"/>
      <c r="BS25" s="69"/>
      <c r="BT25" s="70"/>
      <c r="BU25" s="70"/>
      <c r="BV25" s="70"/>
      <c r="BW25" s="65"/>
      <c r="BX25" s="66"/>
      <c r="BY25" s="63"/>
      <c r="BZ25" s="67"/>
      <c r="CA25" s="68"/>
      <c r="CB25" s="69"/>
      <c r="CC25" s="70"/>
      <c r="CD25" s="70"/>
      <c r="CE25" s="70"/>
      <c r="CF25" s="65"/>
      <c r="CG25" s="66"/>
      <c r="CH25" s="63"/>
      <c r="CI25" s="67"/>
      <c r="CJ25" s="68"/>
      <c r="CK25" s="69"/>
      <c r="CL25" s="70"/>
      <c r="CM25" s="70"/>
      <c r="CN25" s="70"/>
      <c r="CO25" s="71"/>
      <c r="CP25" s="68"/>
      <c r="CQ25" s="68"/>
      <c r="CR25" s="68"/>
      <c r="CS25" s="72"/>
    </row>
    <row r="26" spans="1:98">
      <c r="A26" s="19">
        <f>AB26</f>
        <v>0.77058823529412</v>
      </c>
      <c r="B26" s="39"/>
      <c r="C26" s="39"/>
      <c r="D26" s="39"/>
      <c r="E26" s="39"/>
      <c r="F26" s="39"/>
      <c r="G26" s="40" t="s">
        <v>109</v>
      </c>
      <c r="H26" s="40"/>
      <c r="I26" s="40"/>
      <c r="J26" s="190">
        <f>SUM(J6:J25)</f>
        <v>1360000</v>
      </c>
      <c r="K26" s="41">
        <f>SUM(K6:K25)</f>
        <v>819</v>
      </c>
      <c r="L26" s="41">
        <f>SUM(L6:L25)</f>
        <v>259</v>
      </c>
      <c r="M26" s="41">
        <f>SUM(M6:M25)</f>
        <v>1240</v>
      </c>
      <c r="N26" s="41">
        <f>SUM(N6:N25)</f>
        <v>159</v>
      </c>
      <c r="O26" s="41">
        <f>SUM(O6:O25)</f>
        <v>1</v>
      </c>
      <c r="P26" s="41">
        <f>SUM(P6:P25)</f>
        <v>160</v>
      </c>
      <c r="Q26" s="42">
        <f>IFERROR(P26/M26,"-")</f>
        <v>0.12903225806452</v>
      </c>
      <c r="R26" s="78">
        <f>SUM(R6:R25)</f>
        <v>10</v>
      </c>
      <c r="S26" s="78">
        <f>SUM(S6:S25)</f>
        <v>56</v>
      </c>
      <c r="T26" s="42">
        <f>IFERROR(R26/P26,"-")</f>
        <v>0.0625</v>
      </c>
      <c r="U26" s="184">
        <f>IFERROR(J26/P26,"-")</f>
        <v>8500</v>
      </c>
      <c r="V26" s="44">
        <f>SUM(V6:V25)</f>
        <v>20</v>
      </c>
      <c r="W26" s="42">
        <f>IFERROR(V26/P26,"-")</f>
        <v>0.125</v>
      </c>
      <c r="X26" s="190">
        <f>SUM(X6:X25)</f>
        <v>1048000</v>
      </c>
      <c r="Y26" s="190">
        <f>IFERROR(X26/P26,"-")</f>
        <v>6550</v>
      </c>
      <c r="Z26" s="190">
        <f>IFERROR(X26/V26,"-")</f>
        <v>52400</v>
      </c>
      <c r="AA26" s="190">
        <f>X26-J26</f>
        <v>-312000</v>
      </c>
      <c r="AB26" s="47">
        <f>X26/J26</f>
        <v>0.77058823529412</v>
      </c>
      <c r="AC26" s="60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1"/>
    <mergeCell ref="J6:J11"/>
    <mergeCell ref="U6:U11"/>
    <mergeCell ref="AA6:AA11"/>
    <mergeCell ref="AB6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110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0.34054054054054</v>
      </c>
      <c r="B6" s="203" t="s">
        <v>111</v>
      </c>
      <c r="C6" s="203" t="s">
        <v>112</v>
      </c>
      <c r="D6" s="203" t="s">
        <v>113</v>
      </c>
      <c r="E6" s="203" t="s">
        <v>100</v>
      </c>
      <c r="F6" s="203" t="s">
        <v>81</v>
      </c>
      <c r="G6" s="203" t="s">
        <v>114</v>
      </c>
      <c r="H6" s="90" t="s">
        <v>115</v>
      </c>
      <c r="I6" s="90" t="s">
        <v>116</v>
      </c>
      <c r="J6" s="188">
        <v>370000</v>
      </c>
      <c r="K6" s="81">
        <v>39</v>
      </c>
      <c r="L6" s="81">
        <v>0</v>
      </c>
      <c r="M6" s="81">
        <v>127</v>
      </c>
      <c r="N6" s="91">
        <v>15</v>
      </c>
      <c r="O6" s="92">
        <v>0</v>
      </c>
      <c r="P6" s="93">
        <f>N6+O6</f>
        <v>15</v>
      </c>
      <c r="Q6" s="82">
        <f>IFERROR(P6/M6,"-")</f>
        <v>0.11811023622047</v>
      </c>
      <c r="R6" s="81">
        <v>0</v>
      </c>
      <c r="S6" s="81">
        <v>7</v>
      </c>
      <c r="T6" s="82">
        <f>IFERROR(S6/(O6+P6),"-")</f>
        <v>0.46666666666667</v>
      </c>
      <c r="U6" s="182">
        <f>IFERROR(J6/SUM(P6:P7),"-")</f>
        <v>11212.121212121</v>
      </c>
      <c r="V6" s="84">
        <v>1</v>
      </c>
      <c r="W6" s="82">
        <f>IF(P6=0,"-",V6/P6)</f>
        <v>0.066666666666667</v>
      </c>
      <c r="X6" s="186">
        <v>2000</v>
      </c>
      <c r="Y6" s="187">
        <f>IFERROR(X6/P6,"-")</f>
        <v>133.33333333333</v>
      </c>
      <c r="Z6" s="187">
        <f>IFERROR(X6/V6,"-")</f>
        <v>2000</v>
      </c>
      <c r="AA6" s="188">
        <f>SUM(X6:X7)-SUM(J6:J7)</f>
        <v>-244000</v>
      </c>
      <c r="AB6" s="85">
        <f>SUM(X6:X7)/SUM(J6:J7)</f>
        <v>0.34054054054054</v>
      </c>
      <c r="AC6" s="79"/>
      <c r="AD6" s="94">
        <v>1</v>
      </c>
      <c r="AE6" s="95">
        <f>IF(P6=0,"",IF(AD6=0,"",(AD6/P6)))</f>
        <v>0.066666666666667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5</v>
      </c>
      <c r="AN6" s="101">
        <f>IF(P6=0,"",IF(AM6=0,"",(AM6/P6)))</f>
        <v>0.33333333333333</v>
      </c>
      <c r="AO6" s="100">
        <v>1</v>
      </c>
      <c r="AP6" s="102">
        <f>IFERROR(AP6/AM6,"-")</f>
        <v>0</v>
      </c>
      <c r="AQ6" s="103">
        <v>2000</v>
      </c>
      <c r="AR6" s="104">
        <f>IFERROR(AQ6/AM6,"-")</f>
        <v>400</v>
      </c>
      <c r="AS6" s="105">
        <v>1</v>
      </c>
      <c r="AT6" s="105"/>
      <c r="AU6" s="105"/>
      <c r="AV6" s="106">
        <v>2</v>
      </c>
      <c r="AW6" s="107">
        <f>IF(P6=0,"",IF(AV6=0,"",(AV6/P6)))</f>
        <v>0.13333333333333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5</v>
      </c>
      <c r="BF6" s="113">
        <f>IF(P6=0,"",IF(BE6=0,"",(BE6/P6)))</f>
        <v>0.33333333333333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</v>
      </c>
      <c r="BO6" s="120">
        <f>IF(P6=0,"",IF(BN6=0,"",(BN6/P6)))</f>
        <v>0.066666666666667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>
        <v>1</v>
      </c>
      <c r="CG6" s="134">
        <f>IF(P6=0,"",IF(CF6=0,"",(CF6/P6)))</f>
        <v>0.066666666666667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1</v>
      </c>
      <c r="CP6" s="141">
        <v>2000</v>
      </c>
      <c r="CQ6" s="141">
        <v>2000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117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159</v>
      </c>
      <c r="L7" s="81">
        <v>68</v>
      </c>
      <c r="M7" s="81">
        <v>44</v>
      </c>
      <c r="N7" s="91">
        <v>18</v>
      </c>
      <c r="O7" s="92">
        <v>0</v>
      </c>
      <c r="P7" s="93">
        <f>N7+O7</f>
        <v>18</v>
      </c>
      <c r="Q7" s="82">
        <f>IFERROR(P7/M7,"-")</f>
        <v>0.40909090909091</v>
      </c>
      <c r="R7" s="81">
        <v>2</v>
      </c>
      <c r="S7" s="81">
        <v>5</v>
      </c>
      <c r="T7" s="82">
        <f>IFERROR(S7/(O7+P7),"-")</f>
        <v>0.27777777777778</v>
      </c>
      <c r="U7" s="182"/>
      <c r="V7" s="84">
        <v>7</v>
      </c>
      <c r="W7" s="82">
        <f>IF(P7=0,"-",V7/P7)</f>
        <v>0.38888888888889</v>
      </c>
      <c r="X7" s="186">
        <v>124000</v>
      </c>
      <c r="Y7" s="187">
        <f>IFERROR(X7/P7,"-")</f>
        <v>6888.8888888889</v>
      </c>
      <c r="Z7" s="187">
        <f>IFERROR(X7/V7,"-")</f>
        <v>17714.285714286</v>
      </c>
      <c r="AA7" s="188"/>
      <c r="AB7" s="85"/>
      <c r="AC7" s="79"/>
      <c r="AD7" s="94">
        <v>1</v>
      </c>
      <c r="AE7" s="95">
        <f>IF(P7=0,"",IF(AD7=0,"",(AD7/P7)))</f>
        <v>0.055555555555556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3</v>
      </c>
      <c r="BF7" s="113">
        <f>IF(P7=0,"",IF(BE7=0,"",(BE7/P7)))</f>
        <v>0.16666666666667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8</v>
      </c>
      <c r="BO7" s="120">
        <f>IF(P7=0,"",IF(BN7=0,"",(BN7/P7)))</f>
        <v>0.44444444444444</v>
      </c>
      <c r="BP7" s="121">
        <v>3</v>
      </c>
      <c r="BQ7" s="122">
        <f>IFERROR(BP7/BN7,"-")</f>
        <v>0.375</v>
      </c>
      <c r="BR7" s="123">
        <v>36000</v>
      </c>
      <c r="BS7" s="124">
        <f>IFERROR(BR7/BN7,"-")</f>
        <v>4500</v>
      </c>
      <c r="BT7" s="125">
        <v>2</v>
      </c>
      <c r="BU7" s="125"/>
      <c r="BV7" s="125">
        <v>1</v>
      </c>
      <c r="BW7" s="126">
        <v>6</v>
      </c>
      <c r="BX7" s="127">
        <f>IF(P7=0,"",IF(BW7=0,"",(BW7/P7)))</f>
        <v>0.33333333333333</v>
      </c>
      <c r="BY7" s="128">
        <v>4</v>
      </c>
      <c r="BZ7" s="129">
        <f>IFERROR(BY7/BW7,"-")</f>
        <v>0.66666666666667</v>
      </c>
      <c r="CA7" s="130">
        <v>88000</v>
      </c>
      <c r="CB7" s="131">
        <f>IFERROR(CA7/BW7,"-")</f>
        <v>14666.666666667</v>
      </c>
      <c r="CC7" s="132">
        <v>3</v>
      </c>
      <c r="CD7" s="132"/>
      <c r="CE7" s="132">
        <v>1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7</v>
      </c>
      <c r="CP7" s="141">
        <v>124000</v>
      </c>
      <c r="CQ7" s="141">
        <v>77000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0.34054054054054</v>
      </c>
      <c r="B10" s="39"/>
      <c r="C10" s="39"/>
      <c r="D10" s="39"/>
      <c r="E10" s="39"/>
      <c r="F10" s="39"/>
      <c r="G10" s="40" t="s">
        <v>118</v>
      </c>
      <c r="H10" s="40"/>
      <c r="I10" s="40"/>
      <c r="J10" s="190">
        <f>SUM(J6:J9)</f>
        <v>370000</v>
      </c>
      <c r="K10" s="41">
        <f>SUM(K6:K9)</f>
        <v>198</v>
      </c>
      <c r="L10" s="41">
        <f>SUM(L6:L9)</f>
        <v>68</v>
      </c>
      <c r="M10" s="41">
        <f>SUM(M6:M9)</f>
        <v>171</v>
      </c>
      <c r="N10" s="41">
        <f>SUM(N6:N9)</f>
        <v>33</v>
      </c>
      <c r="O10" s="41">
        <f>SUM(O6:O9)</f>
        <v>0</v>
      </c>
      <c r="P10" s="41">
        <f>SUM(P6:P9)</f>
        <v>33</v>
      </c>
      <c r="Q10" s="42">
        <f>IFERROR(P10/M10,"-")</f>
        <v>0.19298245614035</v>
      </c>
      <c r="R10" s="78">
        <f>SUM(R6:R9)</f>
        <v>2</v>
      </c>
      <c r="S10" s="78">
        <f>SUM(S6:S9)</f>
        <v>12</v>
      </c>
      <c r="T10" s="42">
        <f>IFERROR(R10/P10,"-")</f>
        <v>0.060606060606061</v>
      </c>
      <c r="U10" s="184">
        <f>IFERROR(J10/P10,"-")</f>
        <v>11212.121212121</v>
      </c>
      <c r="V10" s="44">
        <f>SUM(V6:V9)</f>
        <v>8</v>
      </c>
      <c r="W10" s="42">
        <f>IFERROR(V10/P10,"-")</f>
        <v>0.24242424242424</v>
      </c>
      <c r="X10" s="190">
        <f>SUM(X6:X9)</f>
        <v>126000</v>
      </c>
      <c r="Y10" s="190">
        <f>IFERROR(X10/P10,"-")</f>
        <v>3818.1818181818</v>
      </c>
      <c r="Z10" s="190">
        <f>IFERROR(X10/V10,"-")</f>
        <v>15750</v>
      </c>
      <c r="AA10" s="190">
        <f>X10-J10</f>
        <v>-244000</v>
      </c>
      <c r="AB10" s="47">
        <f>X10/J10</f>
        <v>0.34054054054054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