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<sst xmlns="http://schemas.openxmlformats.org/spreadsheetml/2006/main" uniqueCount="126">
  <si>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</si>
  <si>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</si>
  <si>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</si>
  <si>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</si>
  <si>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</si>
  <si>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</si>
  <si>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</si>
  <si>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</si>
  <si>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</si>
  <si>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</si>
  <si>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</si>
  <si>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</si>
  <si>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</si>
  <si>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</si>
  <si>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</si>
  <si>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</si>
  <si>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</si>
  <si>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</si>
  <si>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</si>
  <si>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</si>
  <si>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</si>
  <si>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</si>
  <si>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</si>
  <si>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</si>
  <si>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</si>
  <si>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</si>
  <si>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</si>
  <si>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</si>
  <si>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</si>
  <si>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</si>
  <si>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</si>
  <si>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</si>
  <si>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</si>
  <si>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</si>
  <si>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</si>
  <si>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</si>
  <si>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</si>
  <si>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</si>
  <si>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</si>
  <si>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</si>
  <si>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</si>
  <si>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</si>
  <si>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</si>
  <si>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</si>
  <si>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</si>
  <si>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</si>
  <si>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</si>
  <si>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</si>
  <si>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</si>
  <si>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</si>
  <si>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</si>
  <si>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</si>
  <si>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</si>
  <si>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</si>
  <si>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</si>
  <si>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</si>
  <si>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</si>
  <si>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</si>
  <si>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</si>
  <si>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</si>
  <si>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</si>
  <si>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np3003</t>
  </si>
  <si>
    <t>デリヘル版3（緒方泰子）</t>
  </si>
  <si>
    <t>日本の恋愛結婚サイト番付第1位に推薦します</t>
  </si>
  <si>
    <t>lp03_a</t>
  </si>
  <si>
    <t>スポニチ関東</t>
  </si>
  <si>
    <t>4C終面全5段</t>
  </si>
  <si>
    <t>2月19日(土)</t>
  </si>
  <si>
    <t>np3004</t>
  </si>
  <si>
    <t>スポニチ関西</t>
  </si>
  <si>
    <t>np3005</t>
  </si>
  <si>
    <t>スポニチ西部</t>
  </si>
  <si>
    <t>np3006</t>
  </si>
  <si>
    <t>スポニチ北海道</t>
  </si>
  <si>
    <t>np3007</t>
  </si>
  <si>
    <t>(空電共通)</t>
  </si>
  <si>
    <t>空電</t>
  </si>
  <si>
    <t>空電 (共通)</t>
  </si>
  <si>
    <t>np3008</t>
  </si>
  <si>
    <t>①大正版（赤い服女性）</t>
  </si>
  <si>
    <t>198「43歳美人熟女。顔出し写真掲載。しかも迫力ボディ」</t>
  </si>
  <si>
    <t>半2段つかみ20段保証</t>
  </si>
  <si>
    <t>20段保証</t>
  </si>
  <si>
    <t>np3009</t>
  </si>
  <si>
    <t>np3010</t>
  </si>
  <si>
    <t>②旧デイリー風（緒方泰子）</t>
  </si>
  <si>
    <t>199「出会い史上、最もブックマークされた出会いのサイト」</t>
  </si>
  <si>
    <t>np3011</t>
  </si>
  <si>
    <t>np3012</t>
  </si>
  <si>
    <t>③黒：右女3（赤い服女性）</t>
  </si>
  <si>
    <t>人生の後半戦、美熟女にモテモテ</t>
  </si>
  <si>
    <t>np3013</t>
  </si>
  <si>
    <t>np3014</t>
  </si>
  <si>
    <t>④求人版（緒方泰子）</t>
  </si>
  <si>
    <t>201「新人熟女が大勢登録！？今がチャンスだ！急げ急げ！」</t>
  </si>
  <si>
    <t>np3015</t>
  </si>
  <si>
    <t>np3016</t>
  </si>
  <si>
    <t>右女9（緒方泰子）</t>
  </si>
  <si>
    <t>学生いませんギャルもいません熟女熟女熟女熟女</t>
  </si>
  <si>
    <t>全5段</t>
  </si>
  <si>
    <t>2月26日(土)</t>
  </si>
  <si>
    <t>np3017</t>
  </si>
  <si>
    <t>np3018</t>
  </si>
  <si>
    <t>np3019</t>
  </si>
  <si>
    <t>np3020</t>
  </si>
  <si>
    <t>lp03_l</t>
  </si>
  <si>
    <t>デイリースポーツ関西</t>
  </si>
  <si>
    <t>2月27日(日)</t>
  </si>
  <si>
    <t>np3021</t>
  </si>
  <si>
    <t>np3022</t>
  </si>
  <si>
    <t>興奮版（緒方泰子）</t>
  </si>
  <si>
    <t>学生いませんギャルもいません40代50代60代中年女性が多いサイト</t>
  </si>
  <si>
    <t>スポーツ報知関東</t>
  </si>
  <si>
    <t>4C終面雑報</t>
  </si>
  <si>
    <t>2月09日(水)</t>
  </si>
  <si>
    <t>np3023</t>
  </si>
  <si>
    <t>新聞 TOTAL</t>
  </si>
  <si>
    <t>●雑誌 広告</t>
  </si>
  <si>
    <t>zw211</t>
  </si>
  <si>
    <t>ぶんか社</t>
  </si>
  <si>
    <t>黄色黒版（緒方泰子）</t>
  </si>
  <si>
    <t>顔出し無しでも女性から誘われる</t>
  </si>
  <si>
    <t>EX MAX</t>
  </si>
  <si>
    <t>表4</t>
  </si>
  <si>
    <t>zw212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</si>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</sst>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1540000</v>
      </c>
      <c r="E6" s="81">
        <v>1272</v>
      </c>
      <c r="F6" s="81">
        <v>217</v>
      </c>
      <c r="G6" s="81">
        <v>1115</v>
      </c>
      <c r="H6" s="91">
        <v>140</v>
      </c>
      <c r="I6" s="92">
        <v>0</v>
      </c>
      <c r="J6" s="145">
        <f>H6+I6</f>
        <v>140</v>
      </c>
      <c r="K6" s="82">
        <f>IFERROR(J6/G6,"-")</f>
        <v>0.12556053811659</v>
      </c>
      <c r="L6" s="81">
        <v>17</v>
      </c>
      <c r="M6" s="81">
        <v>37</v>
      </c>
      <c r="N6" s="82">
        <f>IFERROR(L6/J6,"-")</f>
        <v>0.12142857142857</v>
      </c>
      <c r="O6" s="83">
        <f>IFERROR(D6/J6,"-")</f>
        <v>11000</v>
      </c>
      <c r="P6" s="84">
        <v>36</v>
      </c>
      <c r="Q6" s="82">
        <f>IFERROR(P6/J6,"-")</f>
        <v>0.25714285714286</v>
      </c>
      <c r="R6" s="200">
        <v>924440</v>
      </c>
      <c r="S6" s="201">
        <f>IFERROR(R6/J6,"-")</f>
        <v>6603.1428571429</v>
      </c>
      <c r="T6" s="201">
        <f>IFERROR(R6/P6,"-")</f>
        <v>25678.888888889</v>
      </c>
      <c r="U6" s="195">
        <f>IFERROR(R6-D6,"-")</f>
        <v>-615560</v>
      </c>
      <c r="V6" s="85">
        <f>R6/D6</f>
        <v>0.60028571428571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63</v>
      </c>
      <c r="F7" s="81">
        <v>27</v>
      </c>
      <c r="G7" s="81">
        <v>99</v>
      </c>
      <c r="H7" s="91">
        <v>24</v>
      </c>
      <c r="I7" s="92">
        <v>0</v>
      </c>
      <c r="J7" s="145">
        <f>H7+I7</f>
        <v>24</v>
      </c>
      <c r="K7" s="82">
        <f>IFERROR(J7/G7,"-")</f>
        <v>0.24242424242424</v>
      </c>
      <c r="L7" s="81">
        <v>2</v>
      </c>
      <c r="M7" s="81">
        <v>10</v>
      </c>
      <c r="N7" s="82">
        <f>IFERROR(L7/J7,"-")</f>
        <v>0.083333333333333</v>
      </c>
      <c r="O7" s="83">
        <f>IFERROR(D7/J7,"-")</f>
        <v>3333.3333333333</v>
      </c>
      <c r="P7" s="84">
        <v>2</v>
      </c>
      <c r="Q7" s="82">
        <f>IFERROR(P7/J7,"-")</f>
        <v>0.083333333333333</v>
      </c>
      <c r="R7" s="200">
        <v>100000</v>
      </c>
      <c r="S7" s="201">
        <f>IFERROR(R7/J7,"-")</f>
        <v>4166.6666666667</v>
      </c>
      <c r="T7" s="201">
        <f>IFERROR(R7/P7,"-")</f>
        <v>50000</v>
      </c>
      <c r="U7" s="195">
        <f>IFERROR(R7-D7,"-")</f>
        <v>20000</v>
      </c>
      <c r="V7" s="85">
        <f>R7/D7</f>
        <v>1.25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1620000</v>
      </c>
      <c r="E10" s="41">
        <f>SUM(E6:E8)</f>
        <v>1335</v>
      </c>
      <c r="F10" s="41">
        <f>SUM(F6:F8)</f>
        <v>244</v>
      </c>
      <c r="G10" s="41">
        <f>SUM(G6:G8)</f>
        <v>1214</v>
      </c>
      <c r="H10" s="41">
        <f>SUM(H6:H8)</f>
        <v>164</v>
      </c>
      <c r="I10" s="41">
        <f>SUM(I6:I8)</f>
        <v>0</v>
      </c>
      <c r="J10" s="41">
        <f>SUM(J6:J8)</f>
        <v>164</v>
      </c>
      <c r="K10" s="42">
        <f>IFERROR(J10/G10,"-")</f>
        <v>0.13509060955519</v>
      </c>
      <c r="L10" s="78">
        <f>SUM(L6:L8)</f>
        <v>19</v>
      </c>
      <c r="M10" s="78">
        <f>SUM(M6:M8)</f>
        <v>47</v>
      </c>
      <c r="N10" s="42">
        <f>IFERROR(L10/J10,"-")</f>
        <v>0.11585365853659</v>
      </c>
      <c r="O10" s="43">
        <f>IFERROR(D10/J10,"-")</f>
        <v>9878.0487804878</v>
      </c>
      <c r="P10" s="44">
        <f>SUM(P6:P8)</f>
        <v>38</v>
      </c>
      <c r="Q10" s="42">
        <f>IFERROR(P10/J10,"-")</f>
        <v>0.23170731707317</v>
      </c>
      <c r="R10" s="45">
        <f>SUM(R6:R8)</f>
        <v>1024440</v>
      </c>
      <c r="S10" s="45">
        <f>IFERROR(R10/J10,"-")</f>
        <v>6246.5853658537</v>
      </c>
      <c r="T10" s="45">
        <f>IFERROR(R10/P10,"-")</f>
        <v>26958.947368421</v>
      </c>
      <c r="U10" s="46">
        <f>SUM(U6:U8)</f>
        <v>-595560</v>
      </c>
      <c r="V10" s="47">
        <f>IFERROR(R10/D10,"-")</f>
        <v>0.63237037037037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0.51428571428571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45</v>
      </c>
      <c r="L6" s="81">
        <v>0</v>
      </c>
      <c r="M6" s="81">
        <v>174</v>
      </c>
      <c r="N6" s="91">
        <v>20</v>
      </c>
      <c r="O6" s="92">
        <v>0</v>
      </c>
      <c r="P6" s="93">
        <f>N6+O6</f>
        <v>20</v>
      </c>
      <c r="Q6" s="82">
        <f>IFERROR(P6/M6,"-")</f>
        <v>0.11494252873563</v>
      </c>
      <c r="R6" s="81">
        <v>1</v>
      </c>
      <c r="S6" s="81">
        <v>13</v>
      </c>
      <c r="T6" s="82">
        <f>IFERROR(S6/(O6+P6),"-")</f>
        <v>0.65</v>
      </c>
      <c r="U6" s="182">
        <f>IFERROR(J6/SUM(P6:P10),"-")</f>
        <v>11290.322580645</v>
      </c>
      <c r="V6" s="84">
        <v>6</v>
      </c>
      <c r="W6" s="82">
        <f>IF(P6=0,"-",V6/P6)</f>
        <v>0.3</v>
      </c>
      <c r="X6" s="186">
        <v>122000</v>
      </c>
      <c r="Y6" s="187">
        <f>IFERROR(X6/P6,"-")</f>
        <v>6100</v>
      </c>
      <c r="Z6" s="187">
        <f>IFERROR(X6/V6,"-")</f>
        <v>20333.333333333</v>
      </c>
      <c r="AA6" s="188">
        <f>SUM(X6:X10)-SUM(J6:J10)</f>
        <v>-340000</v>
      </c>
      <c r="AB6" s="85">
        <f>SUM(X6:X10)/SUM(J6:J10)</f>
        <v>0.51428571428571</v>
      </c>
      <c r="AC6" s="79"/>
      <c r="AD6" s="94">
        <v>1</v>
      </c>
      <c r="AE6" s="95">
        <f>IF(P6=0,"",IF(AD6=0,"",(AD6/P6)))</f>
        <v>0.05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0.25</v>
      </c>
      <c r="BG6" s="112">
        <v>1</v>
      </c>
      <c r="BH6" s="114">
        <f>IFERROR(BG6/BE6,"-")</f>
        <v>0.2</v>
      </c>
      <c r="BI6" s="115">
        <v>9000</v>
      </c>
      <c r="BJ6" s="116">
        <f>IFERROR(BI6/BE6,"-")</f>
        <v>1800</v>
      </c>
      <c r="BK6" s="117"/>
      <c r="BL6" s="117"/>
      <c r="BM6" s="117">
        <v>1</v>
      </c>
      <c r="BN6" s="119">
        <v>6</v>
      </c>
      <c r="BO6" s="120">
        <f>IF(P6=0,"",IF(BN6=0,"",(BN6/P6)))</f>
        <v>0.3</v>
      </c>
      <c r="BP6" s="121">
        <v>3</v>
      </c>
      <c r="BQ6" s="122">
        <f>IFERROR(BP6/BN6,"-")</f>
        <v>0.5</v>
      </c>
      <c r="BR6" s="123">
        <v>109000</v>
      </c>
      <c r="BS6" s="124">
        <f>IFERROR(BR6/BN6,"-")</f>
        <v>18166.666666667</v>
      </c>
      <c r="BT6" s="125"/>
      <c r="BU6" s="125">
        <v>1</v>
      </c>
      <c r="BV6" s="125">
        <v>2</v>
      </c>
      <c r="BW6" s="126">
        <v>4</v>
      </c>
      <c r="BX6" s="127">
        <f>IF(P6=0,"",IF(BW6=0,"",(BW6/P6)))</f>
        <v>0.2</v>
      </c>
      <c r="BY6" s="128">
        <v>2</v>
      </c>
      <c r="BZ6" s="129">
        <f>IFERROR(BY6/BW6,"-")</f>
        <v>0.5</v>
      </c>
      <c r="CA6" s="130">
        <v>10000</v>
      </c>
      <c r="CB6" s="131">
        <f>IFERROR(CA6/BW6,"-")</f>
        <v>2500</v>
      </c>
      <c r="CC6" s="132">
        <v>1</v>
      </c>
      <c r="CD6" s="132"/>
      <c r="CE6" s="132">
        <v>1</v>
      </c>
      <c r="CF6" s="133">
        <v>1</v>
      </c>
      <c r="CG6" s="134">
        <f>IF(P6=0,"",IF(CF6=0,"",(CF6/P6)))</f>
        <v>0.05</v>
      </c>
      <c r="CH6" s="135">
        <v>1</v>
      </c>
      <c r="CI6" s="136">
        <f>IFERROR(CH6/CF6,"-")</f>
        <v>1</v>
      </c>
      <c r="CJ6" s="137">
        <v>3000</v>
      </c>
      <c r="CK6" s="138">
        <f>IFERROR(CJ6/CF6,"-")</f>
        <v>3000</v>
      </c>
      <c r="CL6" s="139">
        <v>1</v>
      </c>
      <c r="CM6" s="139"/>
      <c r="CN6" s="139"/>
      <c r="CO6" s="140">
        <v>6</v>
      </c>
      <c r="CP6" s="141">
        <v>122000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21</v>
      </c>
      <c r="L7" s="81">
        <v>0</v>
      </c>
      <c r="M7" s="81">
        <v>155</v>
      </c>
      <c r="N7" s="91">
        <v>7</v>
      </c>
      <c r="O7" s="92">
        <v>0</v>
      </c>
      <c r="P7" s="93">
        <f>N7+O7</f>
        <v>7</v>
      </c>
      <c r="Q7" s="82">
        <f>IFERROR(P7/M7,"-")</f>
        <v>0.045161290322581</v>
      </c>
      <c r="R7" s="81">
        <v>0</v>
      </c>
      <c r="S7" s="81">
        <v>2</v>
      </c>
      <c r="T7" s="82">
        <f>IFERROR(S7/(O7+P7),"-")</f>
        <v>0.28571428571429</v>
      </c>
      <c r="U7" s="182"/>
      <c r="V7" s="84">
        <v>2</v>
      </c>
      <c r="W7" s="82">
        <f>IF(P7=0,"-",V7/P7)</f>
        <v>0.28571428571429</v>
      </c>
      <c r="X7" s="186">
        <v>48000</v>
      </c>
      <c r="Y7" s="187">
        <f>IFERROR(X7/P7,"-")</f>
        <v>6857.1428571429</v>
      </c>
      <c r="Z7" s="187">
        <f>IFERROR(X7/V7,"-")</f>
        <v>24000</v>
      </c>
      <c r="AA7" s="188"/>
      <c r="AB7" s="85"/>
      <c r="AC7" s="79"/>
      <c r="AD7" s="94">
        <v>1</v>
      </c>
      <c r="AE7" s="95">
        <f>IF(P7=0,"",IF(AD7=0,"",(AD7/P7)))</f>
        <v>0.14285714285714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>
        <v>2</v>
      </c>
      <c r="BX7" s="127">
        <f>IF(P7=0,"",IF(BW7=0,"",(BW7/P7)))</f>
        <v>0.28571428571429</v>
      </c>
      <c r="BY7" s="128">
        <v>1</v>
      </c>
      <c r="BZ7" s="129">
        <f>IFERROR(BY7/BW7,"-")</f>
        <v>0.5</v>
      </c>
      <c r="CA7" s="130">
        <v>45000</v>
      </c>
      <c r="CB7" s="131">
        <f>IFERROR(CA7/BW7,"-")</f>
        <v>22500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48000</v>
      </c>
      <c r="CQ7" s="141">
        <v>45000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11</v>
      </c>
      <c r="L8" s="81">
        <v>0</v>
      </c>
      <c r="M8" s="81">
        <v>43</v>
      </c>
      <c r="N8" s="91">
        <v>4</v>
      </c>
      <c r="O8" s="92">
        <v>0</v>
      </c>
      <c r="P8" s="93">
        <f>N8+O8</f>
        <v>4</v>
      </c>
      <c r="Q8" s="82">
        <f>IFERROR(P8/M8,"-")</f>
        <v>0.093023255813953</v>
      </c>
      <c r="R8" s="81">
        <v>0</v>
      </c>
      <c r="S8" s="81">
        <v>1</v>
      </c>
      <c r="T8" s="82">
        <f>IFERROR(S8/(O8+P8),"-")</f>
        <v>0.25</v>
      </c>
      <c r="U8" s="182"/>
      <c r="V8" s="84">
        <v>1</v>
      </c>
      <c r="W8" s="82">
        <f>IF(P8=0,"-",V8/P8)</f>
        <v>0.25</v>
      </c>
      <c r="X8" s="186">
        <v>5000</v>
      </c>
      <c r="Y8" s="187">
        <f>IFERROR(X8/P8,"-")</f>
        <v>1250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16500</v>
      </c>
      <c r="CB8" s="131">
        <f>IFERROR(CA8/BW8,"-")</f>
        <v>16500</v>
      </c>
      <c r="CC8" s="132"/>
      <c r="CD8" s="132"/>
      <c r="CE8" s="132">
        <v>1</v>
      </c>
      <c r="CF8" s="133">
        <v>1</v>
      </c>
      <c r="CG8" s="134">
        <f>IF(P8=0,"",IF(CF8=0,"",(CF8/P8)))</f>
        <v>0.25</v>
      </c>
      <c r="CH8" s="135">
        <v>1</v>
      </c>
      <c r="CI8" s="136">
        <f>IFERROR(CH8/CF8,"-")</f>
        <v>1</v>
      </c>
      <c r="CJ8" s="137">
        <v>5000</v>
      </c>
      <c r="CK8" s="138">
        <f>IFERROR(CJ8/CF8,"-")</f>
        <v>5000</v>
      </c>
      <c r="CL8" s="139">
        <v>1</v>
      </c>
      <c r="CM8" s="139"/>
      <c r="CN8" s="139"/>
      <c r="CO8" s="140">
        <v>1</v>
      </c>
      <c r="CP8" s="141">
        <v>5000</v>
      </c>
      <c r="CQ8" s="141">
        <v>16500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38</v>
      </c>
      <c r="N9" s="91">
        <v>3</v>
      </c>
      <c r="O9" s="92">
        <v>0</v>
      </c>
      <c r="P9" s="93">
        <f>N9+O9</f>
        <v>3</v>
      </c>
      <c r="Q9" s="82">
        <f>IFERROR(P9/M9,"-")</f>
        <v>0.078947368421053</v>
      </c>
      <c r="R9" s="81">
        <v>0</v>
      </c>
      <c r="S9" s="81">
        <v>2</v>
      </c>
      <c r="T9" s="82">
        <f>IFERROR(S9/(O9+P9),"-")</f>
        <v>0.66666666666667</v>
      </c>
      <c r="U9" s="182"/>
      <c r="V9" s="84">
        <v>1</v>
      </c>
      <c r="W9" s="82">
        <f>IF(P9=0,"-",V9/P9)</f>
        <v>0.33333333333333</v>
      </c>
      <c r="X9" s="186">
        <v>1000</v>
      </c>
      <c r="Y9" s="187">
        <f>IFERROR(X9/P9,"-")</f>
        <v>333.33333333333</v>
      </c>
      <c r="Z9" s="187">
        <f>IFERROR(X9/V9,"-")</f>
        <v>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1000</v>
      </c>
      <c r="BS9" s="124">
        <f>IFERROR(BR9/BN9,"-")</f>
        <v>500</v>
      </c>
      <c r="BT9" s="125">
        <v>1</v>
      </c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</v>
      </c>
      <c r="CQ9" s="141">
        <v>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190</v>
      </c>
      <c r="L10" s="81">
        <v>87</v>
      </c>
      <c r="M10" s="81">
        <v>44</v>
      </c>
      <c r="N10" s="91">
        <v>28</v>
      </c>
      <c r="O10" s="92">
        <v>0</v>
      </c>
      <c r="P10" s="93">
        <f>N10+O10</f>
        <v>28</v>
      </c>
      <c r="Q10" s="82">
        <f>IFERROR(P10/M10,"-")</f>
        <v>0.63636363636364</v>
      </c>
      <c r="R10" s="81">
        <v>5</v>
      </c>
      <c r="S10" s="81">
        <v>6</v>
      </c>
      <c r="T10" s="82">
        <f>IFERROR(S10/(O10+P10),"-")</f>
        <v>0.21428571428571</v>
      </c>
      <c r="U10" s="182"/>
      <c r="V10" s="84">
        <v>10</v>
      </c>
      <c r="W10" s="82">
        <f>IF(P10=0,"-",V10/P10)</f>
        <v>0.35714285714286</v>
      </c>
      <c r="X10" s="186">
        <v>184000</v>
      </c>
      <c r="Y10" s="187">
        <f>IFERROR(X10/P10,"-")</f>
        <v>6571.4285714286</v>
      </c>
      <c r="Z10" s="187">
        <f>IFERROR(X10/V10,"-")</f>
        <v>18400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0.035714285714286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0.10714285714286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0.35714285714286</v>
      </c>
      <c r="BP10" s="121">
        <v>4</v>
      </c>
      <c r="BQ10" s="122">
        <f>IFERROR(BP10/BN10,"-")</f>
        <v>0.4</v>
      </c>
      <c r="BR10" s="123">
        <v>152000</v>
      </c>
      <c r="BS10" s="124">
        <f>IFERROR(BR10/BN10,"-")</f>
        <v>15200</v>
      </c>
      <c r="BT10" s="125">
        <v>3</v>
      </c>
      <c r="BU10" s="125"/>
      <c r="BV10" s="125">
        <v>1</v>
      </c>
      <c r="BW10" s="126">
        <v>14</v>
      </c>
      <c r="BX10" s="127">
        <f>IF(P10=0,"",IF(BW10=0,"",(BW10/P10)))</f>
        <v>0.5</v>
      </c>
      <c r="BY10" s="128">
        <v>9</v>
      </c>
      <c r="BZ10" s="129">
        <f>IFERROR(BY10/BW10,"-")</f>
        <v>0.64285714285714</v>
      </c>
      <c r="CA10" s="130">
        <v>93000</v>
      </c>
      <c r="CB10" s="131">
        <f>IFERROR(CA10/BW10,"-")</f>
        <v>6642.8571428571</v>
      </c>
      <c r="CC10" s="132">
        <v>5</v>
      </c>
      <c r="CD10" s="132">
        <v>2</v>
      </c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10</v>
      </c>
      <c r="CP10" s="141">
        <v>184000</v>
      </c>
      <c r="CQ10" s="141">
        <v>141000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0.6886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69</v>
      </c>
      <c r="H11" s="90" t="s">
        <v>81</v>
      </c>
      <c r="I11" s="90" t="s">
        <v>82</v>
      </c>
      <c r="J11" s="188">
        <v>400000</v>
      </c>
      <c r="K11" s="81">
        <v>17</v>
      </c>
      <c r="L11" s="81">
        <v>0</v>
      </c>
      <c r="M11" s="81">
        <v>104</v>
      </c>
      <c r="N11" s="91">
        <v>4</v>
      </c>
      <c r="O11" s="92">
        <v>0</v>
      </c>
      <c r="P11" s="93">
        <f>N11+O11</f>
        <v>4</v>
      </c>
      <c r="Q11" s="82">
        <f>IFERROR(P11/M11,"-")</f>
        <v>0.038461538461538</v>
      </c>
      <c r="R11" s="81">
        <v>1</v>
      </c>
      <c r="S11" s="81">
        <v>0</v>
      </c>
      <c r="T11" s="82">
        <f>IFERROR(S11/(O11+P11),"-")</f>
        <v>0</v>
      </c>
      <c r="U11" s="182">
        <f>IFERROR(J11/SUM(P11:P18),"-")</f>
        <v>11764.705882353</v>
      </c>
      <c r="V11" s="84">
        <v>1</v>
      </c>
      <c r="W11" s="82">
        <f>IF(P11=0,"-",V11/P11)</f>
        <v>0.25</v>
      </c>
      <c r="X11" s="186">
        <v>16000</v>
      </c>
      <c r="Y11" s="187">
        <f>IFERROR(X11/P11,"-")</f>
        <v>4000</v>
      </c>
      <c r="Z11" s="187">
        <f>IFERROR(X11/V11,"-")</f>
        <v>16000</v>
      </c>
      <c r="AA11" s="188">
        <f>SUM(X11:X18)-SUM(J11:J18)</f>
        <v>-124560</v>
      </c>
      <c r="AB11" s="85">
        <f>SUM(X11:X18)/SUM(J11:J18)</f>
        <v>0.6886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0.5</v>
      </c>
      <c r="BY11" s="128">
        <v>1</v>
      </c>
      <c r="BZ11" s="129">
        <f>IFERROR(BY11/BW11,"-")</f>
        <v>0.5</v>
      </c>
      <c r="CA11" s="130">
        <v>16000</v>
      </c>
      <c r="CB11" s="131">
        <f>IFERROR(CA11/BW11,"-")</f>
        <v>8000</v>
      </c>
      <c r="CC11" s="132"/>
      <c r="CD11" s="132"/>
      <c r="CE11" s="132">
        <v>1</v>
      </c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16000</v>
      </c>
      <c r="CQ11" s="141">
        <v>16000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33</v>
      </c>
      <c r="L12" s="81">
        <v>22</v>
      </c>
      <c r="M12" s="81">
        <v>22</v>
      </c>
      <c r="N12" s="91">
        <v>5</v>
      </c>
      <c r="O12" s="92">
        <v>0</v>
      </c>
      <c r="P12" s="93">
        <f>N12+O12</f>
        <v>5</v>
      </c>
      <c r="Q12" s="82">
        <f>IFERROR(P12/M12,"-")</f>
        <v>0.22727272727273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2</v>
      </c>
      <c r="W12" s="82">
        <f>IF(P12=0,"-",V12/P12)</f>
        <v>0.4</v>
      </c>
      <c r="X12" s="186">
        <v>134000</v>
      </c>
      <c r="Y12" s="187">
        <f>IFERROR(X12/P12,"-")</f>
        <v>26800</v>
      </c>
      <c r="Z12" s="187">
        <f>IFERROR(X12/V12,"-")</f>
        <v>67000</v>
      </c>
      <c r="AA12" s="188"/>
      <c r="AB12" s="85"/>
      <c r="AC12" s="79"/>
      <c r="AD12" s="94">
        <v>1</v>
      </c>
      <c r="AE12" s="95">
        <f>IF(P12=0,"",IF(AD12=0,"",(AD12/P12)))</f>
        <v>0.2</v>
      </c>
      <c r="AF12" s="94">
        <v>1</v>
      </c>
      <c r="AG12" s="96">
        <f>IFERROR(AF12/AD12,"-")</f>
        <v>1</v>
      </c>
      <c r="AH12" s="97">
        <v>3000</v>
      </c>
      <c r="AI12" s="98">
        <f>IFERROR(AH12/AD12,"-")</f>
        <v>3000</v>
      </c>
      <c r="AJ12" s="99">
        <v>1</v>
      </c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0.4</v>
      </c>
      <c r="BP12" s="121">
        <v>1</v>
      </c>
      <c r="BQ12" s="122">
        <f>IFERROR(BP12/BN12,"-")</f>
        <v>0.5</v>
      </c>
      <c r="BR12" s="123">
        <v>1000</v>
      </c>
      <c r="BS12" s="124">
        <f>IFERROR(BR12/BN12,"-")</f>
        <v>500</v>
      </c>
      <c r="BT12" s="125">
        <v>1</v>
      </c>
      <c r="BU12" s="125"/>
      <c r="BV12" s="125"/>
      <c r="BW12" s="126">
        <v>2</v>
      </c>
      <c r="BX12" s="127">
        <f>IF(P12=0,"",IF(BW12=0,"",(BW12/P12)))</f>
        <v>0.4</v>
      </c>
      <c r="BY12" s="128">
        <v>1</v>
      </c>
      <c r="BZ12" s="129">
        <f>IFERROR(BY12/BW12,"-")</f>
        <v>0.5</v>
      </c>
      <c r="CA12" s="130">
        <v>133000</v>
      </c>
      <c r="CB12" s="131">
        <f>IFERROR(CA12/BW12,"-")</f>
        <v>66500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134000</v>
      </c>
      <c r="CQ12" s="141">
        <v>133000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64</v>
      </c>
      <c r="G13" s="203"/>
      <c r="H13" s="90" t="s">
        <v>81</v>
      </c>
      <c r="I13" s="90"/>
      <c r="J13" s="188"/>
      <c r="K13" s="81">
        <v>8</v>
      </c>
      <c r="L13" s="81">
        <v>0</v>
      </c>
      <c r="M13" s="81">
        <v>48</v>
      </c>
      <c r="N13" s="91">
        <v>3</v>
      </c>
      <c r="O13" s="92">
        <v>0</v>
      </c>
      <c r="P13" s="93">
        <f>N13+O13</f>
        <v>3</v>
      </c>
      <c r="Q13" s="82">
        <f>IFERROR(P13/M13,"-")</f>
        <v>0.0625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0.33333333333333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85</v>
      </c>
      <c r="E14" s="203" t="s">
        <v>86</v>
      </c>
      <c r="F14" s="203" t="s">
        <v>76</v>
      </c>
      <c r="G14" s="203"/>
      <c r="H14" s="90"/>
      <c r="I14" s="90"/>
      <c r="J14" s="188"/>
      <c r="K14" s="81">
        <v>18</v>
      </c>
      <c r="L14" s="81">
        <v>11</v>
      </c>
      <c r="M14" s="81">
        <v>13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/>
      <c r="H15" s="90" t="s">
        <v>81</v>
      </c>
      <c r="I15" s="90"/>
      <c r="J15" s="188"/>
      <c r="K15" s="81">
        <v>7</v>
      </c>
      <c r="L15" s="81">
        <v>0</v>
      </c>
      <c r="M15" s="81">
        <v>54</v>
      </c>
      <c r="N15" s="91">
        <v>2</v>
      </c>
      <c r="O15" s="92">
        <v>0</v>
      </c>
      <c r="P15" s="93">
        <f>N15+O15</f>
        <v>2</v>
      </c>
      <c r="Q15" s="82">
        <f>IFERROR(P15/M15,"-")</f>
        <v>0.037037037037037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91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19</v>
      </c>
      <c r="L16" s="81">
        <v>14</v>
      </c>
      <c r="M16" s="81">
        <v>32</v>
      </c>
      <c r="N16" s="91">
        <v>4</v>
      </c>
      <c r="O16" s="92">
        <v>0</v>
      </c>
      <c r="P16" s="93">
        <f>N16+O16</f>
        <v>4</v>
      </c>
      <c r="Q16" s="82">
        <f>IFERROR(P16/M16,"-")</f>
        <v>0.125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0.25</v>
      </c>
      <c r="X16" s="186">
        <v>19440</v>
      </c>
      <c r="Y16" s="187">
        <f>IFERROR(X16/P16,"-")</f>
        <v>4860</v>
      </c>
      <c r="Z16" s="187">
        <f>IFERROR(X16/V16,"-")</f>
        <v>19440</v>
      </c>
      <c r="AA16" s="188"/>
      <c r="AB16" s="85"/>
      <c r="AC16" s="79"/>
      <c r="AD16" s="94">
        <v>1</v>
      </c>
      <c r="AE16" s="95">
        <f>IF(P16=0,"",IF(AD16=0,"",(AD16/P16)))</f>
        <v>0.25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2</v>
      </c>
      <c r="CG16" s="134">
        <f>IF(P16=0,"",IF(CF16=0,"",(CF16/P16)))</f>
        <v>0.5</v>
      </c>
      <c r="CH16" s="135">
        <v>2</v>
      </c>
      <c r="CI16" s="136">
        <f>IFERROR(CH16/CF16,"-")</f>
        <v>1</v>
      </c>
      <c r="CJ16" s="137">
        <v>62440</v>
      </c>
      <c r="CK16" s="138">
        <f>IFERROR(CJ16/CF16,"-")</f>
        <v>31220</v>
      </c>
      <c r="CL16" s="139"/>
      <c r="CM16" s="139"/>
      <c r="CN16" s="139">
        <v>2</v>
      </c>
      <c r="CO16" s="140">
        <v>1</v>
      </c>
      <c r="CP16" s="141">
        <v>19440</v>
      </c>
      <c r="CQ16" s="141">
        <v>53000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92</v>
      </c>
      <c r="C17" s="203"/>
      <c r="D17" s="203" t="s">
        <v>93</v>
      </c>
      <c r="E17" s="203" t="s">
        <v>94</v>
      </c>
      <c r="F17" s="203" t="s">
        <v>64</v>
      </c>
      <c r="G17" s="203"/>
      <c r="H17" s="90" t="s">
        <v>81</v>
      </c>
      <c r="I17" s="90"/>
      <c r="J17" s="188"/>
      <c r="K17" s="81">
        <v>22</v>
      </c>
      <c r="L17" s="81">
        <v>0</v>
      </c>
      <c r="M17" s="81">
        <v>56</v>
      </c>
      <c r="N17" s="91">
        <v>8</v>
      </c>
      <c r="O17" s="92">
        <v>0</v>
      </c>
      <c r="P17" s="93">
        <f>N17+O17</f>
        <v>8</v>
      </c>
      <c r="Q17" s="82">
        <f>IFERROR(P17/M17,"-")</f>
        <v>0.14285714285714</v>
      </c>
      <c r="R17" s="81">
        <v>1</v>
      </c>
      <c r="S17" s="81">
        <v>2</v>
      </c>
      <c r="T17" s="82">
        <f>IFERROR(S17/(O17+P17),"-")</f>
        <v>0.25</v>
      </c>
      <c r="U17" s="182"/>
      <c r="V17" s="84">
        <v>1</v>
      </c>
      <c r="W17" s="82">
        <f>IF(P17=0,"-",V17/P17)</f>
        <v>0.125</v>
      </c>
      <c r="X17" s="186">
        <v>25000</v>
      </c>
      <c r="Y17" s="187">
        <f>IFERROR(X17/P17,"-")</f>
        <v>3125</v>
      </c>
      <c r="Z17" s="187">
        <f>IFERROR(X17/V17,"-")</f>
        <v>25000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0.125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0.75</v>
      </c>
      <c r="BP17" s="121">
        <v>1</v>
      </c>
      <c r="BQ17" s="122">
        <f>IFERROR(BP17/BN17,"-")</f>
        <v>0.16666666666667</v>
      </c>
      <c r="BR17" s="123">
        <v>25000</v>
      </c>
      <c r="BS17" s="124">
        <f>IFERROR(BR17/BN17,"-")</f>
        <v>4166.6666666667</v>
      </c>
      <c r="BT17" s="125"/>
      <c r="BU17" s="125"/>
      <c r="BV17" s="125">
        <v>1</v>
      </c>
      <c r="BW17" s="126">
        <v>1</v>
      </c>
      <c r="BX17" s="127">
        <f>IF(P17=0,"",IF(BW17=0,"",(BW17/P17)))</f>
        <v>0.125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25000</v>
      </c>
      <c r="CQ17" s="141">
        <v>25000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93</v>
      </c>
      <c r="E18" s="203" t="s">
        <v>94</v>
      </c>
      <c r="F18" s="203" t="s">
        <v>76</v>
      </c>
      <c r="G18" s="203"/>
      <c r="H18" s="90"/>
      <c r="I18" s="90"/>
      <c r="J18" s="188"/>
      <c r="K18" s="81">
        <v>631</v>
      </c>
      <c r="L18" s="81">
        <v>27</v>
      </c>
      <c r="M18" s="81">
        <v>20</v>
      </c>
      <c r="N18" s="91">
        <v>8</v>
      </c>
      <c r="O18" s="92">
        <v>0</v>
      </c>
      <c r="P18" s="93">
        <f>N18+O18</f>
        <v>8</v>
      </c>
      <c r="Q18" s="82">
        <f>IFERROR(P18/M18,"-")</f>
        <v>0.4</v>
      </c>
      <c r="R18" s="81">
        <v>2</v>
      </c>
      <c r="S18" s="81">
        <v>1</v>
      </c>
      <c r="T18" s="82">
        <f>IFERROR(S18/(O18+P18),"-")</f>
        <v>0.125</v>
      </c>
      <c r="U18" s="182"/>
      <c r="V18" s="84">
        <v>5</v>
      </c>
      <c r="W18" s="82">
        <f>IF(P18=0,"-",V18/P18)</f>
        <v>0.625</v>
      </c>
      <c r="X18" s="186">
        <v>81000</v>
      </c>
      <c r="Y18" s="187">
        <f>IFERROR(X18/P18,"-")</f>
        <v>10125</v>
      </c>
      <c r="Z18" s="187">
        <f>IFERROR(X18/V18,"-")</f>
        <v>16200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0.25</v>
      </c>
      <c r="BP18" s="121">
        <v>1</v>
      </c>
      <c r="BQ18" s="122">
        <f>IFERROR(BP18/BN18,"-")</f>
        <v>0.5</v>
      </c>
      <c r="BR18" s="123">
        <v>1000</v>
      </c>
      <c r="BS18" s="124">
        <f>IFERROR(BR18/BN18,"-")</f>
        <v>500</v>
      </c>
      <c r="BT18" s="125">
        <v>1</v>
      </c>
      <c r="BU18" s="125"/>
      <c r="BV18" s="125"/>
      <c r="BW18" s="126">
        <v>3</v>
      </c>
      <c r="BX18" s="127">
        <f>IF(P18=0,"",IF(BW18=0,"",(BW18/P18)))</f>
        <v>0.375</v>
      </c>
      <c r="BY18" s="128">
        <v>1</v>
      </c>
      <c r="BZ18" s="129">
        <f>IFERROR(BY18/BW18,"-")</f>
        <v>0.33333333333333</v>
      </c>
      <c r="CA18" s="130">
        <v>1000</v>
      </c>
      <c r="CB18" s="131">
        <f>IFERROR(CA18/BW18,"-")</f>
        <v>333.33333333333</v>
      </c>
      <c r="CC18" s="132">
        <v>1</v>
      </c>
      <c r="CD18" s="132"/>
      <c r="CE18" s="132"/>
      <c r="CF18" s="133">
        <v>3</v>
      </c>
      <c r="CG18" s="134">
        <f>IF(P18=0,"",IF(CF18=0,"",(CF18/P18)))</f>
        <v>0.375</v>
      </c>
      <c r="CH18" s="135">
        <v>3</v>
      </c>
      <c r="CI18" s="136">
        <f>IFERROR(CH18/CF18,"-")</f>
        <v>1</v>
      </c>
      <c r="CJ18" s="137">
        <v>79000</v>
      </c>
      <c r="CK18" s="138">
        <f>IFERROR(CJ18/CF18,"-")</f>
        <v>26333.333333333</v>
      </c>
      <c r="CL18" s="139">
        <v>1</v>
      </c>
      <c r="CM18" s="139"/>
      <c r="CN18" s="139">
        <v>2</v>
      </c>
      <c r="CO18" s="140">
        <v>5</v>
      </c>
      <c r="CP18" s="141">
        <v>81000</v>
      </c>
      <c r="CQ18" s="141">
        <v>59000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</v>
      </c>
      <c r="B19" s="203" t="s">
        <v>96</v>
      </c>
      <c r="C19" s="203"/>
      <c r="D19" s="203" t="s">
        <v>97</v>
      </c>
      <c r="E19" s="203" t="s">
        <v>98</v>
      </c>
      <c r="F19" s="203" t="s">
        <v>64</v>
      </c>
      <c r="G19" s="203" t="s">
        <v>65</v>
      </c>
      <c r="H19" s="90" t="s">
        <v>99</v>
      </c>
      <c r="I19" s="204" t="s">
        <v>100</v>
      </c>
      <c r="J19" s="188">
        <v>120000</v>
      </c>
      <c r="K19" s="81">
        <v>17</v>
      </c>
      <c r="L19" s="81">
        <v>0</v>
      </c>
      <c r="M19" s="81">
        <v>97</v>
      </c>
      <c r="N19" s="91">
        <v>10</v>
      </c>
      <c r="O19" s="92">
        <v>0</v>
      </c>
      <c r="P19" s="93">
        <f>N19+O19</f>
        <v>10</v>
      </c>
      <c r="Q19" s="82">
        <f>IFERROR(P19/M19,"-")</f>
        <v>0.10309278350515</v>
      </c>
      <c r="R19" s="81">
        <v>0</v>
      </c>
      <c r="S19" s="81">
        <v>1</v>
      </c>
      <c r="T19" s="82">
        <f>IFERROR(S19/(O19+P19),"-")</f>
        <v>0.1</v>
      </c>
      <c r="U19" s="182">
        <f>IFERROR(J19/SUM(P19:P20),"-")</f>
        <v>9230.7692307692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-120000</v>
      </c>
      <c r="AB19" s="85">
        <f>SUM(X19:X20)/SUM(J19:J20)</f>
        <v>0</v>
      </c>
      <c r="AC19" s="79"/>
      <c r="AD19" s="94">
        <v>1</v>
      </c>
      <c r="AE19" s="95">
        <f>IF(P19=0,"",IF(AD19=0,"",(AD19/P19)))</f>
        <v>0.1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3</v>
      </c>
      <c r="BF19" s="113">
        <f>IF(P19=0,"",IF(BE19=0,"",(BE19/P19)))</f>
        <v>0.3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97</v>
      </c>
      <c r="E20" s="203" t="s">
        <v>98</v>
      </c>
      <c r="F20" s="203" t="s">
        <v>76</v>
      </c>
      <c r="G20" s="203"/>
      <c r="H20" s="90"/>
      <c r="I20" s="90"/>
      <c r="J20" s="188"/>
      <c r="K20" s="81">
        <v>12</v>
      </c>
      <c r="L20" s="81">
        <v>10</v>
      </c>
      <c r="M20" s="81">
        <v>4</v>
      </c>
      <c r="N20" s="91">
        <v>3</v>
      </c>
      <c r="O20" s="92">
        <v>0</v>
      </c>
      <c r="P20" s="93">
        <f>N20+O20</f>
        <v>3</v>
      </c>
      <c r="Q20" s="82">
        <f>IFERROR(P20/M20,"-")</f>
        <v>0.75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0.08</v>
      </c>
      <c r="B21" s="203" t="s">
        <v>102</v>
      </c>
      <c r="C21" s="203"/>
      <c r="D21" s="203" t="s">
        <v>97</v>
      </c>
      <c r="E21" s="203" t="s">
        <v>98</v>
      </c>
      <c r="F21" s="203" t="s">
        <v>64</v>
      </c>
      <c r="G21" s="203" t="s">
        <v>69</v>
      </c>
      <c r="H21" s="90" t="s">
        <v>99</v>
      </c>
      <c r="I21" s="204" t="s">
        <v>100</v>
      </c>
      <c r="J21" s="188">
        <v>150000</v>
      </c>
      <c r="K21" s="81">
        <v>14</v>
      </c>
      <c r="L21" s="81">
        <v>0</v>
      </c>
      <c r="M21" s="81">
        <v>54</v>
      </c>
      <c r="N21" s="91">
        <v>3</v>
      </c>
      <c r="O21" s="92">
        <v>0</v>
      </c>
      <c r="P21" s="93">
        <f>N21+O21</f>
        <v>3</v>
      </c>
      <c r="Q21" s="82">
        <f>IFERROR(P21/M21,"-")</f>
        <v>0.055555555555556</v>
      </c>
      <c r="R21" s="81">
        <v>0</v>
      </c>
      <c r="S21" s="81">
        <v>1</v>
      </c>
      <c r="T21" s="82">
        <f>IFERROR(S21/(O21+P21),"-")</f>
        <v>0.33333333333333</v>
      </c>
      <c r="U21" s="182">
        <f>IFERROR(J21/SUM(P21:P22),"-")</f>
        <v>12500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SUM(X21:X22)-SUM(J21:J22)</f>
        <v>-138000</v>
      </c>
      <c r="AB21" s="85">
        <f>SUM(X21:X22)/SUM(J21:J22)</f>
        <v>0.08</v>
      </c>
      <c r="AC21" s="79"/>
      <c r="AD21" s="94">
        <v>1</v>
      </c>
      <c r="AE21" s="95">
        <f>IF(P21=0,"",IF(AD21=0,"",(AD21/P21)))</f>
        <v>0.33333333333333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97</v>
      </c>
      <c r="E22" s="203" t="s">
        <v>98</v>
      </c>
      <c r="F22" s="203" t="s">
        <v>76</v>
      </c>
      <c r="G22" s="203"/>
      <c r="H22" s="90"/>
      <c r="I22" s="90"/>
      <c r="J22" s="188"/>
      <c r="K22" s="81">
        <v>116</v>
      </c>
      <c r="L22" s="81">
        <v>20</v>
      </c>
      <c r="M22" s="81">
        <v>13</v>
      </c>
      <c r="N22" s="91">
        <v>9</v>
      </c>
      <c r="O22" s="92">
        <v>0</v>
      </c>
      <c r="P22" s="93">
        <f>N22+O22</f>
        <v>9</v>
      </c>
      <c r="Q22" s="82">
        <f>IFERROR(P22/M22,"-")</f>
        <v>0.69230769230769</v>
      </c>
      <c r="R22" s="81">
        <v>1</v>
      </c>
      <c r="S22" s="81">
        <v>2</v>
      </c>
      <c r="T22" s="82">
        <f>IFERROR(S22/(O22+P22),"-")</f>
        <v>0.22222222222222</v>
      </c>
      <c r="U22" s="182"/>
      <c r="V22" s="84">
        <v>2</v>
      </c>
      <c r="W22" s="82">
        <f>IF(P22=0,"-",V22/P22)</f>
        <v>0.22222222222222</v>
      </c>
      <c r="X22" s="186">
        <v>12000</v>
      </c>
      <c r="Y22" s="187">
        <f>IFERROR(X22/P22,"-")</f>
        <v>1333.3333333333</v>
      </c>
      <c r="Z22" s="187">
        <f>IFERROR(X22/V22,"-")</f>
        <v>6000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0.11111111111111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0.22222222222222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4</v>
      </c>
      <c r="BX22" s="127">
        <f>IF(P22=0,"",IF(BW22=0,"",(BW22/P22)))</f>
        <v>0.44444444444444</v>
      </c>
      <c r="BY22" s="128">
        <v>2</v>
      </c>
      <c r="BZ22" s="129">
        <f>IFERROR(BY22/BW22,"-")</f>
        <v>0.5</v>
      </c>
      <c r="CA22" s="130">
        <v>6000</v>
      </c>
      <c r="CB22" s="131">
        <f>IFERROR(CA22/BW22,"-")</f>
        <v>1500</v>
      </c>
      <c r="CC22" s="132">
        <v>1</v>
      </c>
      <c r="CD22" s="132">
        <v>1</v>
      </c>
      <c r="CE22" s="132"/>
      <c r="CF22" s="133">
        <v>2</v>
      </c>
      <c r="CG22" s="134">
        <f>IF(P22=0,"",IF(CF22=0,"",(CF22/P22)))</f>
        <v>0.22222222222222</v>
      </c>
      <c r="CH22" s="135">
        <v>1</v>
      </c>
      <c r="CI22" s="136">
        <f>IFERROR(CH22/CF22,"-")</f>
        <v>0.5</v>
      </c>
      <c r="CJ22" s="137">
        <v>9000</v>
      </c>
      <c r="CK22" s="138">
        <f>IFERROR(CJ22/CF22,"-")</f>
        <v>4500</v>
      </c>
      <c r="CL22" s="139"/>
      <c r="CM22" s="139"/>
      <c r="CN22" s="139">
        <v>1</v>
      </c>
      <c r="CO22" s="140">
        <v>2</v>
      </c>
      <c r="CP22" s="141">
        <v>12000</v>
      </c>
      <c r="CQ22" s="141">
        <v>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0.73333333333333</v>
      </c>
      <c r="B23" s="203" t="s">
        <v>104</v>
      </c>
      <c r="C23" s="203"/>
      <c r="D23" s="203" t="s">
        <v>97</v>
      </c>
      <c r="E23" s="203" t="s">
        <v>98</v>
      </c>
      <c r="F23" s="203" t="s">
        <v>105</v>
      </c>
      <c r="G23" s="203" t="s">
        <v>106</v>
      </c>
      <c r="H23" s="90" t="s">
        <v>66</v>
      </c>
      <c r="I23" s="205" t="s">
        <v>107</v>
      </c>
      <c r="J23" s="188">
        <v>120000</v>
      </c>
      <c r="K23" s="81">
        <v>28</v>
      </c>
      <c r="L23" s="81">
        <v>0</v>
      </c>
      <c r="M23" s="81">
        <v>108</v>
      </c>
      <c r="N23" s="91">
        <v>11</v>
      </c>
      <c r="O23" s="92">
        <v>0</v>
      </c>
      <c r="P23" s="93">
        <f>N23+O23</f>
        <v>11</v>
      </c>
      <c r="Q23" s="82">
        <f>IFERROR(P23/M23,"-")</f>
        <v>0.10185185185185</v>
      </c>
      <c r="R23" s="81">
        <v>2</v>
      </c>
      <c r="S23" s="81">
        <v>5</v>
      </c>
      <c r="T23" s="82">
        <f>IFERROR(S23/(O23+P23),"-")</f>
        <v>0.45454545454545</v>
      </c>
      <c r="U23" s="182">
        <f>IFERROR(J23/SUM(P23:P24),"-")</f>
        <v>8000</v>
      </c>
      <c r="V23" s="84">
        <v>2</v>
      </c>
      <c r="W23" s="82">
        <f>IF(P23=0,"-",V23/P23)</f>
        <v>0.18181818181818</v>
      </c>
      <c r="X23" s="186">
        <v>37000</v>
      </c>
      <c r="Y23" s="187">
        <f>IFERROR(X23/P23,"-")</f>
        <v>3363.6363636364</v>
      </c>
      <c r="Z23" s="187">
        <f>IFERROR(X23/V23,"-")</f>
        <v>18500</v>
      </c>
      <c r="AA23" s="188">
        <f>SUM(X23:X24)-SUM(J23:J24)</f>
        <v>-32000</v>
      </c>
      <c r="AB23" s="85">
        <f>SUM(X23:X24)/SUM(J23:J24)</f>
        <v>0.73333333333333</v>
      </c>
      <c r="AC23" s="79"/>
      <c r="AD23" s="94">
        <v>1</v>
      </c>
      <c r="AE23" s="95">
        <f>IF(P23=0,"",IF(AD23=0,"",(AD23/P23)))</f>
        <v>0.090909090909091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</v>
      </c>
      <c r="AN23" s="101">
        <f>IF(P23=0,"",IF(AM23=0,"",(AM23/P23)))</f>
        <v>0.090909090909091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3</v>
      </c>
      <c r="BF23" s="113">
        <f>IF(P23=0,"",IF(BE23=0,"",(BE23/P23)))</f>
        <v>0.27272727272727</v>
      </c>
      <c r="BG23" s="112">
        <v>1</v>
      </c>
      <c r="BH23" s="114">
        <f>IFERROR(BG23/BE23,"-")</f>
        <v>0.33333333333333</v>
      </c>
      <c r="BI23" s="115">
        <v>3000</v>
      </c>
      <c r="BJ23" s="116">
        <f>IFERROR(BI23/BE23,"-")</f>
        <v>1000</v>
      </c>
      <c r="BK23" s="117">
        <v>1</v>
      </c>
      <c r="BL23" s="117"/>
      <c r="BM23" s="117"/>
      <c r="BN23" s="119">
        <v>5</v>
      </c>
      <c r="BO23" s="120">
        <f>IF(P23=0,"",IF(BN23=0,"",(BN23/P23)))</f>
        <v>0.45454545454545</v>
      </c>
      <c r="BP23" s="121">
        <v>1</v>
      </c>
      <c r="BQ23" s="122">
        <f>IFERROR(BP23/BN23,"-")</f>
        <v>0.2</v>
      </c>
      <c r="BR23" s="123">
        <v>34000</v>
      </c>
      <c r="BS23" s="124">
        <f>IFERROR(BR23/BN23,"-")</f>
        <v>6800</v>
      </c>
      <c r="BT23" s="125"/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0.090909090909091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37000</v>
      </c>
      <c r="CQ23" s="141">
        <v>34000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97</v>
      </c>
      <c r="E24" s="203" t="s">
        <v>98</v>
      </c>
      <c r="F24" s="203" t="s">
        <v>76</v>
      </c>
      <c r="G24" s="203"/>
      <c r="H24" s="90"/>
      <c r="I24" s="90"/>
      <c r="J24" s="188"/>
      <c r="K24" s="81">
        <v>26</v>
      </c>
      <c r="L24" s="81">
        <v>17</v>
      </c>
      <c r="M24" s="81">
        <v>15</v>
      </c>
      <c r="N24" s="91">
        <v>4</v>
      </c>
      <c r="O24" s="92">
        <v>0</v>
      </c>
      <c r="P24" s="93">
        <f>N24+O24</f>
        <v>4</v>
      </c>
      <c r="Q24" s="82">
        <f>IFERROR(P24/M24,"-")</f>
        <v>0.26666666666667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0.25</v>
      </c>
      <c r="X24" s="186">
        <v>51000</v>
      </c>
      <c r="Y24" s="187">
        <f>IFERROR(X24/P24,"-")</f>
        <v>12750</v>
      </c>
      <c r="Z24" s="187">
        <f>IFERROR(X24/V24,"-")</f>
        <v>51000</v>
      </c>
      <c r="AA24" s="188"/>
      <c r="AB24" s="85"/>
      <c r="AC24" s="79"/>
      <c r="AD24" s="94">
        <v>1</v>
      </c>
      <c r="AE24" s="95">
        <f>IF(P24=0,"",IF(AD24=0,"",(AD24/P24)))</f>
        <v>0.25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0.25</v>
      </c>
      <c r="CH24" s="135">
        <v>1</v>
      </c>
      <c r="CI24" s="136">
        <f>IFERROR(CH24/CF24,"-")</f>
        <v>1</v>
      </c>
      <c r="CJ24" s="137">
        <v>51000</v>
      </c>
      <c r="CK24" s="138">
        <f>IFERROR(CJ24/CF24,"-")</f>
        <v>51000</v>
      </c>
      <c r="CL24" s="139"/>
      <c r="CM24" s="139"/>
      <c r="CN24" s="139">
        <v>1</v>
      </c>
      <c r="CO24" s="140">
        <v>1</v>
      </c>
      <c r="CP24" s="141">
        <v>51000</v>
      </c>
      <c r="CQ24" s="141">
        <v>51000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3.78</v>
      </c>
      <c r="B25" s="203" t="s">
        <v>109</v>
      </c>
      <c r="C25" s="203"/>
      <c r="D25" s="203" t="s">
        <v>110</v>
      </c>
      <c r="E25" s="203" t="s">
        <v>111</v>
      </c>
      <c r="F25" s="203" t="s">
        <v>105</v>
      </c>
      <c r="G25" s="203" t="s">
        <v>112</v>
      </c>
      <c r="H25" s="90" t="s">
        <v>113</v>
      </c>
      <c r="I25" s="90" t="s">
        <v>114</v>
      </c>
      <c r="J25" s="188">
        <v>50000</v>
      </c>
      <c r="K25" s="81">
        <v>5</v>
      </c>
      <c r="L25" s="81">
        <v>0</v>
      </c>
      <c r="M25" s="81">
        <v>19</v>
      </c>
      <c r="N25" s="91">
        <v>2</v>
      </c>
      <c r="O25" s="92">
        <v>0</v>
      </c>
      <c r="P25" s="93">
        <f>N25+O25</f>
        <v>2</v>
      </c>
      <c r="Q25" s="82">
        <f>IFERROR(P25/M25,"-")</f>
        <v>0.10526315789474</v>
      </c>
      <c r="R25" s="81">
        <v>1</v>
      </c>
      <c r="S25" s="81">
        <v>1</v>
      </c>
      <c r="T25" s="82">
        <f>IFERROR(S25/(O25+P25),"-")</f>
        <v>0.5</v>
      </c>
      <c r="U25" s="182">
        <f>IFERROR(J25/SUM(P25:P26),"-")</f>
        <v>12500</v>
      </c>
      <c r="V25" s="84">
        <v>1</v>
      </c>
      <c r="W25" s="82">
        <f>IF(P25=0,"-",V25/P25)</f>
        <v>0.5</v>
      </c>
      <c r="X25" s="186">
        <v>189000</v>
      </c>
      <c r="Y25" s="187">
        <f>IFERROR(X25/P25,"-")</f>
        <v>94500</v>
      </c>
      <c r="Z25" s="187">
        <f>IFERROR(X25/V25,"-")</f>
        <v>189000</v>
      </c>
      <c r="AA25" s="188">
        <f>SUM(X25:X26)-SUM(J25:J26)</f>
        <v>139000</v>
      </c>
      <c r="AB25" s="85">
        <f>SUM(X25:X26)/SUM(J25:J26)</f>
        <v>3.78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>
        <v>1</v>
      </c>
      <c r="BZ25" s="129">
        <f>IFERROR(BY25/BW25,"-")</f>
        <v>1</v>
      </c>
      <c r="CA25" s="130">
        <v>189000</v>
      </c>
      <c r="CB25" s="131">
        <f>IFERROR(CA25/BW25,"-")</f>
        <v>189000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189000</v>
      </c>
      <c r="CQ25" s="141">
        <v>189000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115</v>
      </c>
      <c r="C26" s="203"/>
      <c r="D26" s="203" t="s">
        <v>110</v>
      </c>
      <c r="E26" s="203" t="s">
        <v>111</v>
      </c>
      <c r="F26" s="203" t="s">
        <v>76</v>
      </c>
      <c r="G26" s="203"/>
      <c r="H26" s="90"/>
      <c r="I26" s="90"/>
      <c r="J26" s="188"/>
      <c r="K26" s="81">
        <v>22</v>
      </c>
      <c r="L26" s="81">
        <v>9</v>
      </c>
      <c r="M26" s="81">
        <v>2</v>
      </c>
      <c r="N26" s="91">
        <v>2</v>
      </c>
      <c r="O26" s="92">
        <v>0</v>
      </c>
      <c r="P26" s="93">
        <f>N26+O26</f>
        <v>2</v>
      </c>
      <c r="Q26" s="82">
        <f>IFERROR(P26/M26,"-")</f>
        <v>1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>
        <v>1</v>
      </c>
      <c r="AE26" s="95">
        <f>IF(P26=0,"",IF(AD26=0,"",(AD26/P26)))</f>
        <v>0.5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0.60028571428571</v>
      </c>
      <c r="B29" s="39"/>
      <c r="C29" s="39"/>
      <c r="D29" s="39"/>
      <c r="E29" s="39"/>
      <c r="F29" s="39"/>
      <c r="G29" s="40" t="s">
        <v>116</v>
      </c>
      <c r="H29" s="40"/>
      <c r="I29" s="40"/>
      <c r="J29" s="190">
        <f>SUM(J6:J28)</f>
        <v>1540000</v>
      </c>
      <c r="K29" s="41">
        <f>SUM(K6:K28)</f>
        <v>1272</v>
      </c>
      <c r="L29" s="41">
        <f>SUM(L6:L28)</f>
        <v>217</v>
      </c>
      <c r="M29" s="41">
        <f>SUM(M6:M28)</f>
        <v>1115</v>
      </c>
      <c r="N29" s="41">
        <f>SUM(N6:N28)</f>
        <v>140</v>
      </c>
      <c r="O29" s="41">
        <f>SUM(O6:O28)</f>
        <v>0</v>
      </c>
      <c r="P29" s="41">
        <f>SUM(P6:P28)</f>
        <v>140</v>
      </c>
      <c r="Q29" s="42">
        <f>IFERROR(P29/M29,"-")</f>
        <v>0.12556053811659</v>
      </c>
      <c r="R29" s="78">
        <f>SUM(R6:R28)</f>
        <v>17</v>
      </c>
      <c r="S29" s="78">
        <f>SUM(S6:S28)</f>
        <v>37</v>
      </c>
      <c r="T29" s="42">
        <f>IFERROR(R29/P29,"-")</f>
        <v>0.12142857142857</v>
      </c>
      <c r="U29" s="184">
        <f>IFERROR(J29/P29,"-")</f>
        <v>11000</v>
      </c>
      <c r="V29" s="44">
        <f>SUM(V6:V28)</f>
        <v>36</v>
      </c>
      <c r="W29" s="42">
        <f>IFERROR(V29/P29,"-")</f>
        <v>0.25714285714286</v>
      </c>
      <c r="X29" s="190">
        <f>SUM(X6:X28)</f>
        <v>924440</v>
      </c>
      <c r="Y29" s="190">
        <f>IFERROR(X29/P29,"-")</f>
        <v>6603.1428571429</v>
      </c>
      <c r="Z29" s="190">
        <f>IFERROR(X29/V29,"-")</f>
        <v>25678.888888889</v>
      </c>
      <c r="AA29" s="190">
        <f>X29-J29</f>
        <v>-615560</v>
      </c>
      <c r="AB29" s="47">
        <f>X29/J29</f>
        <v>0.60028571428571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1.25</v>
      </c>
      <c r="B6" s="203" t="s">
        <v>118</v>
      </c>
      <c r="C6" s="203" t="s">
        <v>119</v>
      </c>
      <c r="D6" s="203" t="s">
        <v>120</v>
      </c>
      <c r="E6" s="203" t="s">
        <v>121</v>
      </c>
      <c r="F6" s="203" t="s">
        <v>105</v>
      </c>
      <c r="G6" s="203" t="s">
        <v>122</v>
      </c>
      <c r="H6" s="90" t="s">
        <v>123</v>
      </c>
      <c r="I6" s="204" t="s">
        <v>100</v>
      </c>
      <c r="J6" s="188">
        <v>80000</v>
      </c>
      <c r="K6" s="81">
        <v>29</v>
      </c>
      <c r="L6" s="81">
        <v>0</v>
      </c>
      <c r="M6" s="81">
        <v>78</v>
      </c>
      <c r="N6" s="91">
        <v>14</v>
      </c>
      <c r="O6" s="92">
        <v>0</v>
      </c>
      <c r="P6" s="93">
        <f>N6+O6</f>
        <v>14</v>
      </c>
      <c r="Q6" s="82">
        <f>IFERROR(P6/M6,"-")</f>
        <v>0.17948717948718</v>
      </c>
      <c r="R6" s="81">
        <v>0</v>
      </c>
      <c r="S6" s="81">
        <v>7</v>
      </c>
      <c r="T6" s="82">
        <f>IFERROR(S6/(O6+P6),"-")</f>
        <v>0.5</v>
      </c>
      <c r="U6" s="182">
        <f>IFERROR(J6/SUM(P6:P7),"-")</f>
        <v>3333.3333333333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20000</v>
      </c>
      <c r="AB6" s="85">
        <f>SUM(X6:X7)/SUM(J6:J7)</f>
        <v>1.25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0.071428571428571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34</v>
      </c>
      <c r="L7" s="81">
        <v>27</v>
      </c>
      <c r="M7" s="81">
        <v>21</v>
      </c>
      <c r="N7" s="91">
        <v>10</v>
      </c>
      <c r="O7" s="92">
        <v>0</v>
      </c>
      <c r="P7" s="93">
        <f>N7+O7</f>
        <v>10</v>
      </c>
      <c r="Q7" s="82">
        <f>IFERROR(P7/M7,"-")</f>
        <v>0.47619047619048</v>
      </c>
      <c r="R7" s="81">
        <v>2</v>
      </c>
      <c r="S7" s="81">
        <v>3</v>
      </c>
      <c r="T7" s="82">
        <f>IFERROR(S7/(O7+P7),"-")</f>
        <v>0.3</v>
      </c>
      <c r="U7" s="182"/>
      <c r="V7" s="84">
        <v>2</v>
      </c>
      <c r="W7" s="82">
        <f>IF(P7=0,"-",V7/P7)</f>
        <v>0.2</v>
      </c>
      <c r="X7" s="186">
        <v>100000</v>
      </c>
      <c r="Y7" s="187">
        <f>IFERROR(X7/P7,"-")</f>
        <v>10000</v>
      </c>
      <c r="Z7" s="187">
        <f>IFERROR(X7/V7,"-")</f>
        <v>50000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</v>
      </c>
      <c r="BY7" s="128">
        <v>2</v>
      </c>
      <c r="BZ7" s="129">
        <f>IFERROR(BY7/BW7,"-")</f>
        <v>1</v>
      </c>
      <c r="CA7" s="130">
        <v>100000</v>
      </c>
      <c r="CB7" s="131">
        <f>IFERROR(CA7/BW7,"-")</f>
        <v>50000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100000</v>
      </c>
      <c r="CQ7" s="141">
        <v>60000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1.25</v>
      </c>
      <c r="B10" s="39"/>
      <c r="C10" s="39"/>
      <c r="D10" s="39"/>
      <c r="E10" s="39"/>
      <c r="F10" s="39"/>
      <c r="G10" s="40" t="s">
        <v>125</v>
      </c>
      <c r="H10" s="40"/>
      <c r="I10" s="40"/>
      <c r="J10" s="190">
        <f>SUM(J6:J9)</f>
        <v>80000</v>
      </c>
      <c r="K10" s="41">
        <f>SUM(K6:K9)</f>
        <v>63</v>
      </c>
      <c r="L10" s="41">
        <f>SUM(L6:L9)</f>
        <v>27</v>
      </c>
      <c r="M10" s="41">
        <f>SUM(M6:M9)</f>
        <v>99</v>
      </c>
      <c r="N10" s="41">
        <f>SUM(N6:N9)</f>
        <v>24</v>
      </c>
      <c r="O10" s="41">
        <f>SUM(O6:O9)</f>
        <v>0</v>
      </c>
      <c r="P10" s="41">
        <f>SUM(P6:P9)</f>
        <v>24</v>
      </c>
      <c r="Q10" s="42">
        <f>IFERROR(P10/M10,"-")</f>
        <v>0.24242424242424</v>
      </c>
      <c r="R10" s="78">
        <f>SUM(R6:R9)</f>
        <v>2</v>
      </c>
      <c r="S10" s="78">
        <f>SUM(S6:S9)</f>
        <v>10</v>
      </c>
      <c r="T10" s="42">
        <f>IFERROR(R10/P10,"-")</f>
        <v>0.083333333333333</v>
      </c>
      <c r="U10" s="184">
        <f>IFERROR(J10/P10,"-")</f>
        <v>3333.3333333333</v>
      </c>
      <c r="V10" s="44">
        <f>SUM(V6:V9)</f>
        <v>2</v>
      </c>
      <c r="W10" s="42">
        <f>IFERROR(V10/P10,"-")</f>
        <v>0.083333333333333</v>
      </c>
      <c r="X10" s="190">
        <f>SUM(X6:X9)</f>
        <v>100000</v>
      </c>
      <c r="Y10" s="190">
        <f>IFERROR(X10/P10,"-")</f>
        <v>4166.6666666667</v>
      </c>
      <c r="Z10" s="190">
        <f>IFERROR(X10/V10,"-")</f>
        <v>50000</v>
      </c>
      <c r="AA10" s="190">
        <f>X10-J10</f>
        <v>20000</v>
      </c>
      <c r="AB10" s="47">
        <f>X10/J10</f>
        <v>1.25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