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<sst xmlns="http://schemas.openxmlformats.org/spreadsheetml/2006/main" uniqueCount="153">
  <si>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</si>
  <si>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</si>
  <si>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</si>
  <si>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</si>
  <si>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</si>
  <si>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</si>
  <si>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</si>
  <si>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</si>
  <si>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</si>
  <si>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</si>
  <si>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</si>
  <si>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</si>
  <si>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</si>
  <si>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</si>
  <si>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</si>
  <si>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</si>
  <si>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</si>
  <si>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</si>
  <si>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</si>
  <si>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</si>
  <si>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</si>
  <si>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</si>
  <si>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</si>
  <si>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</si>
  <si>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11月</t>
  </si>
  <si>
    <t>わくドキ</t>
  </si>
  <si>
    <t>最終更新日</t>
  </si>
  <si>
    <t>02月28日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</si>
  <si>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</si>
  <si>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</si>
  <si>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</si>
  <si>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</si>
  <si>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</si>
  <si>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</si>
  <si>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</si>
  <si>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</si>
  <si>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</si>
  <si>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</si>
  <si>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</si>
  <si>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</si>
  <si>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</si>
  <si>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</si>
  <si>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</si>
  <si>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</si>
  <si>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</si>
  <si>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</si>
  <si>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</si>
  <si>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</si>
  <si>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</si>
  <si>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</si>
  <si>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</si>
  <si>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</si>
  <si>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</si>
  <si>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</si>
  <si>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</si>
  <si>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</si>
  <si>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</si>
  <si>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</si>
  <si>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</si>
  <si>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</si>
  <si>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np2782</t>
  </si>
  <si>
    <t>高麗人参版</t>
  </si>
  <si>
    <t>出会い求人</t>
  </si>
  <si>
    <t>lp03_l</t>
  </si>
  <si>
    <t>ニッカン関西</t>
  </si>
  <si>
    <t>4C全面</t>
  </si>
  <si>
    <t>11月15日(日)</t>
  </si>
  <si>
    <t>np2783</t>
  </si>
  <si>
    <t>空電</t>
  </si>
  <si>
    <t>np2784</t>
  </si>
  <si>
    <t>誤発注版</t>
  </si>
  <si>
    <t>助けてください</t>
  </si>
  <si>
    <t>lp03_a</t>
  </si>
  <si>
    <t>スポーツ報知関東</t>
  </si>
  <si>
    <t>全5段つかみ4回</t>
  </si>
  <si>
    <t>11月03日(火)</t>
  </si>
  <si>
    <t>np2785</t>
  </si>
  <si>
    <t>焼肉飯</t>
  </si>
  <si>
    <t>五つ星の出会い今までにない出会いがココに</t>
  </si>
  <si>
    <t>11月14日(土)</t>
  </si>
  <si>
    <t>np2786</t>
  </si>
  <si>
    <t>女性が好きな私にとって神サイトです</t>
  </si>
  <si>
    <t>11月21日(土)</t>
  </si>
  <si>
    <t>np2787</t>
  </si>
  <si>
    <t>デリヘル版</t>
  </si>
  <si>
    <t>11月23日(月)</t>
  </si>
  <si>
    <t>np2788</t>
  </si>
  <si>
    <t>(空電共通)</t>
  </si>
  <si>
    <t>空電 (共通)</t>
  </si>
  <si>
    <t>np2789</t>
  </si>
  <si>
    <t>①求人風</t>
  </si>
  <si>
    <t>143「行列のできる恋愛結婚情報サイト」</t>
  </si>
  <si>
    <t>半2段つかみ10段保証</t>
  </si>
  <si>
    <t>1～10日</t>
  </si>
  <si>
    <t>np2790</t>
  </si>
  <si>
    <t>②旧デイリー風</t>
  </si>
  <si>
    <t>144「逆行出会いで熟女と出会い放題！」</t>
  </si>
  <si>
    <t>11～20日</t>
  </si>
  <si>
    <t>np2791</t>
  </si>
  <si>
    <t>③大正版</t>
  </si>
  <si>
    <t>145「これまで10人としか会ってないだと？お前、やな奴だな！」</t>
  </si>
  <si>
    <t>21～31日</t>
  </si>
  <si>
    <t>np2792</t>
  </si>
  <si>
    <t>np2793</t>
  </si>
  <si>
    <t>号外版</t>
  </si>
  <si>
    <t>ついに登場！中年だけモテルサイト</t>
  </si>
  <si>
    <t>スポニチ関東</t>
  </si>
  <si>
    <t>全5段</t>
  </si>
  <si>
    <t>11月20日(金)</t>
  </si>
  <si>
    <t>np2794</t>
  </si>
  <si>
    <t>np2795</t>
  </si>
  <si>
    <t>記事風版</t>
  </si>
  <si>
    <t>11月27日(金)</t>
  </si>
  <si>
    <t>np2796</t>
  </si>
  <si>
    <t>np2797</t>
  </si>
  <si>
    <t>スポニチ関西</t>
  </si>
  <si>
    <t>np2798</t>
  </si>
  <si>
    <t>np2799</t>
  </si>
  <si>
    <t>np2800</t>
  </si>
  <si>
    <t>np2801</t>
  </si>
  <si>
    <t>サンスポ関西</t>
  </si>
  <si>
    <t>11月22日(日)</t>
  </si>
  <si>
    <t>np2802</t>
  </si>
  <si>
    <t>np2803</t>
  </si>
  <si>
    <t>デイリースポーツ関西</t>
  </si>
  <si>
    <t>4C終面全5段</t>
  </si>
  <si>
    <t>11月07日(土)</t>
  </si>
  <si>
    <t>np2804</t>
  </si>
  <si>
    <t>np2805</t>
  </si>
  <si>
    <t>11月19日(木)</t>
  </si>
  <si>
    <t>np2806</t>
  </si>
  <si>
    <t>np2807</t>
  </si>
  <si>
    <t>九スポ</t>
  </si>
  <si>
    <t>np2808</t>
  </si>
  <si>
    <t>np2809</t>
  </si>
  <si>
    <t>男メイン比較版</t>
  </si>
  <si>
    <t>脱！出会い宣言</t>
  </si>
  <si>
    <t>np2810</t>
  </si>
  <si>
    <t>np2811</t>
  </si>
  <si>
    <t>大正版</t>
  </si>
  <si>
    <t>半5段</t>
  </si>
  <si>
    <t>np2812</t>
  </si>
  <si>
    <t>np2813</t>
  </si>
  <si>
    <t>コンパニオン版</t>
  </si>
  <si>
    <t>np2814</t>
  </si>
  <si>
    <t>np2815</t>
  </si>
  <si>
    <t>11月28日(土)</t>
  </si>
  <si>
    <t>np2816</t>
  </si>
  <si>
    <t>np2817</t>
  </si>
  <si>
    <t>東スポ・大スポ・九スポ・中京</t>
  </si>
  <si>
    <t>記事枠</t>
  </si>
  <si>
    <t>np2818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</si>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</sst>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37</v>
      </c>
      <c r="D6" s="195">
        <v>2485000</v>
      </c>
      <c r="E6" s="81">
        <v>784</v>
      </c>
      <c r="F6" s="81">
        <v>363</v>
      </c>
      <c r="G6" s="81">
        <v>1110</v>
      </c>
      <c r="H6" s="91">
        <v>139</v>
      </c>
      <c r="I6" s="92">
        <v>0</v>
      </c>
      <c r="J6" s="145">
        <f>H6+I6</f>
        <v>139</v>
      </c>
      <c r="K6" s="82">
        <f>IFERROR(J6/G6,"-")</f>
        <v>0.12522522522523</v>
      </c>
      <c r="L6" s="81">
        <v>16</v>
      </c>
      <c r="M6" s="81">
        <v>57</v>
      </c>
      <c r="N6" s="82">
        <f>IFERROR(L6/J6,"-")</f>
        <v>0.11510791366906</v>
      </c>
      <c r="O6" s="83">
        <f>IFERROR(D6/J6,"-")</f>
        <v>17877.697841727</v>
      </c>
      <c r="P6" s="84">
        <v>33</v>
      </c>
      <c r="Q6" s="82">
        <f>IFERROR(P6/J6,"-")</f>
        <v>0.23741007194245</v>
      </c>
      <c r="R6" s="200">
        <v>1275950</v>
      </c>
      <c r="S6" s="201">
        <f>IFERROR(R6/J6,"-")</f>
        <v>9179.4964028777</v>
      </c>
      <c r="T6" s="201">
        <f>IFERROR(R6/P6,"-")</f>
        <v>38665.151515152</v>
      </c>
      <c r="U6" s="195">
        <f>IFERROR(R6-D6,"-")</f>
        <v>-1209050</v>
      </c>
      <c r="V6" s="85">
        <f>R6/D6</f>
        <v>0.51346076458753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2485000</v>
      </c>
      <c r="E9" s="41">
        <f>SUM(E6:E7)</f>
        <v>784</v>
      </c>
      <c r="F9" s="41">
        <f>SUM(F6:F7)</f>
        <v>363</v>
      </c>
      <c r="G9" s="41">
        <f>SUM(G6:G7)</f>
        <v>1110</v>
      </c>
      <c r="H9" s="41">
        <f>SUM(H6:H7)</f>
        <v>139</v>
      </c>
      <c r="I9" s="41">
        <f>SUM(I6:I7)</f>
        <v>0</v>
      </c>
      <c r="J9" s="41">
        <f>SUM(J6:J7)</f>
        <v>139</v>
      </c>
      <c r="K9" s="42">
        <f>IFERROR(J9/G9,"-")</f>
        <v>0.12522522522523</v>
      </c>
      <c r="L9" s="78">
        <f>SUM(L6:L7)</f>
        <v>16</v>
      </c>
      <c r="M9" s="78">
        <f>SUM(M6:M7)</f>
        <v>57</v>
      </c>
      <c r="N9" s="42">
        <f>IFERROR(L9/J9,"-")</f>
        <v>0.11510791366906</v>
      </c>
      <c r="O9" s="43">
        <f>IFERROR(D9/J9,"-")</f>
        <v>17877.697841727</v>
      </c>
      <c r="P9" s="44">
        <f>SUM(P6:P7)</f>
        <v>33</v>
      </c>
      <c r="Q9" s="42">
        <f>IFERROR(P9/J9,"-")</f>
        <v>0.23741007194245</v>
      </c>
      <c r="R9" s="45">
        <f>SUM(R6:R7)</f>
        <v>1275950</v>
      </c>
      <c r="S9" s="45">
        <f>IFERROR(R9/J9,"-")</f>
        <v>9179.4964028777</v>
      </c>
      <c r="T9" s="45">
        <f>IFERROR(R9/P9,"-")</f>
        <v>38665.151515152</v>
      </c>
      <c r="U9" s="46">
        <f>SUM(U6:U7)</f>
        <v>-1209050</v>
      </c>
      <c r="V9" s="47">
        <f>IFERROR(R9/D9,"-")</f>
        <v>0.51346076458753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5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1.5625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204" t="s">
        <v>66</v>
      </c>
      <c r="J6" s="188">
        <v>320000</v>
      </c>
      <c r="K6" s="81">
        <v>31</v>
      </c>
      <c r="L6" s="81">
        <v>0</v>
      </c>
      <c r="M6" s="81">
        <v>88</v>
      </c>
      <c r="N6" s="91">
        <v>12</v>
      </c>
      <c r="O6" s="92">
        <v>0</v>
      </c>
      <c r="P6" s="93">
        <f>N6+O6</f>
        <v>12</v>
      </c>
      <c r="Q6" s="82">
        <f>IFERROR(P6/M6,"-")</f>
        <v>0.13636363636364</v>
      </c>
      <c r="R6" s="81">
        <v>0</v>
      </c>
      <c r="S6" s="81">
        <v>3</v>
      </c>
      <c r="T6" s="82">
        <f>IFERROR(S6/(O6+P6),"-")</f>
        <v>0.25</v>
      </c>
      <c r="U6" s="182">
        <f>IFERROR(J6/SUM(P6:P7),"-")</f>
        <v>14545.454545455</v>
      </c>
      <c r="V6" s="84">
        <v>3</v>
      </c>
      <c r="W6" s="82">
        <f>IF(P6=0,"-",V6/P6)</f>
        <v>0.25</v>
      </c>
      <c r="X6" s="186">
        <v>19000</v>
      </c>
      <c r="Y6" s="187">
        <f>IFERROR(X6/P6,"-")</f>
        <v>1583.3333333333</v>
      </c>
      <c r="Z6" s="187">
        <f>IFERROR(X6/V6,"-")</f>
        <v>6333.3333333333</v>
      </c>
      <c r="AA6" s="188">
        <f>SUM(X6:X7)-SUM(J6:J7)</f>
        <v>180000</v>
      </c>
      <c r="AB6" s="85">
        <f>SUM(X6:X7)/SUM(J6:J7)</f>
        <v>1.5625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5</v>
      </c>
      <c r="BF6" s="113">
        <f>IF(P6=0,"",IF(BE6=0,"",(BE6/P6)))</f>
        <v>0.41666666666667</v>
      </c>
      <c r="BG6" s="112">
        <v>1</v>
      </c>
      <c r="BH6" s="114">
        <f>IFERROR(BG6/BE6,"-")</f>
        <v>0.2</v>
      </c>
      <c r="BI6" s="115">
        <v>3000</v>
      </c>
      <c r="BJ6" s="116">
        <f>IFERROR(BI6/BE6,"-")</f>
        <v>600</v>
      </c>
      <c r="BK6" s="117">
        <v>1</v>
      </c>
      <c r="BL6" s="117"/>
      <c r="BM6" s="117"/>
      <c r="BN6" s="119">
        <v>5</v>
      </c>
      <c r="BO6" s="120">
        <f>IF(P6=0,"",IF(BN6=0,"",(BN6/P6)))</f>
        <v>0.41666666666667</v>
      </c>
      <c r="BP6" s="121">
        <v>1</v>
      </c>
      <c r="BQ6" s="122">
        <f>IFERROR(BP6/BN6,"-")</f>
        <v>0.2</v>
      </c>
      <c r="BR6" s="123">
        <v>6000</v>
      </c>
      <c r="BS6" s="124">
        <f>IFERROR(BR6/BN6,"-")</f>
        <v>1200</v>
      </c>
      <c r="BT6" s="125"/>
      <c r="BU6" s="125">
        <v>1</v>
      </c>
      <c r="BV6" s="125"/>
      <c r="BW6" s="126">
        <v>2</v>
      </c>
      <c r="BX6" s="127">
        <f>IF(P6=0,"",IF(BW6=0,"",(BW6/P6)))</f>
        <v>0.16666666666667</v>
      </c>
      <c r="BY6" s="128">
        <v>1</v>
      </c>
      <c r="BZ6" s="129">
        <f>IFERROR(BY6/BW6,"-")</f>
        <v>0.5</v>
      </c>
      <c r="CA6" s="130">
        <v>10000</v>
      </c>
      <c r="CB6" s="131">
        <f>IFERROR(CA6/BW6,"-")</f>
        <v>5000</v>
      </c>
      <c r="CC6" s="132">
        <v>1</v>
      </c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19000</v>
      </c>
      <c r="CQ6" s="141">
        <v>10000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33</v>
      </c>
      <c r="L7" s="81">
        <v>26</v>
      </c>
      <c r="M7" s="81">
        <v>17</v>
      </c>
      <c r="N7" s="91">
        <v>10</v>
      </c>
      <c r="O7" s="92">
        <v>0</v>
      </c>
      <c r="P7" s="93">
        <f>N7+O7</f>
        <v>10</v>
      </c>
      <c r="Q7" s="82">
        <f>IFERROR(P7/M7,"-")</f>
        <v>0.58823529411765</v>
      </c>
      <c r="R7" s="81">
        <v>1</v>
      </c>
      <c r="S7" s="81">
        <v>4</v>
      </c>
      <c r="T7" s="82">
        <f>IFERROR(S7/(O7+P7),"-")</f>
        <v>0.4</v>
      </c>
      <c r="U7" s="182"/>
      <c r="V7" s="84">
        <v>3</v>
      </c>
      <c r="W7" s="82">
        <f>IF(P7=0,"-",V7/P7)</f>
        <v>0.3</v>
      </c>
      <c r="X7" s="186">
        <v>481000</v>
      </c>
      <c r="Y7" s="187">
        <f>IFERROR(X7/P7,"-")</f>
        <v>48100</v>
      </c>
      <c r="Z7" s="187">
        <f>IFERROR(X7/V7,"-")</f>
        <v>160333.33333333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0.2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3</v>
      </c>
      <c r="BO7" s="120">
        <f>IF(P7=0,"",IF(BN7=0,"",(BN7/P7)))</f>
        <v>0.3</v>
      </c>
      <c r="BP7" s="121">
        <v>1</v>
      </c>
      <c r="BQ7" s="122">
        <f>IFERROR(BP7/BN7,"-")</f>
        <v>0.33333333333333</v>
      </c>
      <c r="BR7" s="123">
        <v>50000</v>
      </c>
      <c r="BS7" s="124">
        <f>IFERROR(BR7/BN7,"-")</f>
        <v>16666.666666667</v>
      </c>
      <c r="BT7" s="125"/>
      <c r="BU7" s="125"/>
      <c r="BV7" s="125">
        <v>1</v>
      </c>
      <c r="BW7" s="126">
        <v>5</v>
      </c>
      <c r="BX7" s="127">
        <f>IF(P7=0,"",IF(BW7=0,"",(BW7/P7)))</f>
        <v>0.5</v>
      </c>
      <c r="BY7" s="128">
        <v>2</v>
      </c>
      <c r="BZ7" s="129">
        <f>IFERROR(BY7/BW7,"-")</f>
        <v>0.4</v>
      </c>
      <c r="CA7" s="130">
        <v>431000</v>
      </c>
      <c r="CB7" s="131">
        <f>IFERROR(CA7/BW7,"-")</f>
        <v>86200</v>
      </c>
      <c r="CC7" s="132">
        <v>1</v>
      </c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481000</v>
      </c>
      <c r="CQ7" s="141">
        <v>428000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0.061538461538462</v>
      </c>
      <c r="B8" s="203" t="s">
        <v>69</v>
      </c>
      <c r="C8" s="203"/>
      <c r="D8" s="203" t="s">
        <v>70</v>
      </c>
      <c r="E8" s="203" t="s">
        <v>71</v>
      </c>
      <c r="F8" s="203" t="s">
        <v>72</v>
      </c>
      <c r="G8" s="203" t="s">
        <v>73</v>
      </c>
      <c r="H8" s="90" t="s">
        <v>74</v>
      </c>
      <c r="I8" s="90" t="s">
        <v>75</v>
      </c>
      <c r="J8" s="188">
        <v>520000</v>
      </c>
      <c r="K8" s="81">
        <v>6</v>
      </c>
      <c r="L8" s="81">
        <v>0</v>
      </c>
      <c r="M8" s="81">
        <v>37</v>
      </c>
      <c r="N8" s="91">
        <v>3</v>
      </c>
      <c r="O8" s="92">
        <v>0</v>
      </c>
      <c r="P8" s="93">
        <f>N8+O8</f>
        <v>3</v>
      </c>
      <c r="Q8" s="82">
        <f>IFERROR(P8/M8,"-")</f>
        <v>0.081081081081081</v>
      </c>
      <c r="R8" s="81">
        <v>0</v>
      </c>
      <c r="S8" s="81">
        <v>1</v>
      </c>
      <c r="T8" s="82">
        <f>IFERROR(S8/(O8+P8),"-")</f>
        <v>0.33333333333333</v>
      </c>
      <c r="U8" s="182">
        <f>IFERROR(J8/SUM(P8:P12),"-")</f>
        <v>20000</v>
      </c>
      <c r="V8" s="84">
        <v>1</v>
      </c>
      <c r="W8" s="82">
        <f>IF(P8=0,"-",V8/P8)</f>
        <v>0.33333333333333</v>
      </c>
      <c r="X8" s="186">
        <v>5000</v>
      </c>
      <c r="Y8" s="187">
        <f>IFERROR(X8/P8,"-")</f>
        <v>1666.6666666667</v>
      </c>
      <c r="Z8" s="187">
        <f>IFERROR(X8/V8,"-")</f>
        <v>5000</v>
      </c>
      <c r="AA8" s="188">
        <f>SUM(X8:X12)-SUM(J8:J12)</f>
        <v>-488000</v>
      </c>
      <c r="AB8" s="85">
        <f>SUM(X8:X12)/SUM(J8:J12)</f>
        <v>0.061538461538462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0.66666666666667</v>
      </c>
      <c r="BG8" s="112">
        <v>1</v>
      </c>
      <c r="BH8" s="114">
        <f>IFERROR(BG8/BE8,"-")</f>
        <v>0.5</v>
      </c>
      <c r="BI8" s="115">
        <v>5000</v>
      </c>
      <c r="BJ8" s="116">
        <f>IFERROR(BI8/BE8,"-")</f>
        <v>2500</v>
      </c>
      <c r="BK8" s="117">
        <v>1</v>
      </c>
      <c r="BL8" s="117"/>
      <c r="BM8" s="117"/>
      <c r="BN8" s="119">
        <v>1</v>
      </c>
      <c r="BO8" s="120">
        <f>IF(P8=0,"",IF(BN8=0,"",(BN8/P8)))</f>
        <v>0.33333333333333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5000</v>
      </c>
      <c r="CQ8" s="141">
        <v>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 t="s">
        <v>77</v>
      </c>
      <c r="E9" s="203" t="s">
        <v>78</v>
      </c>
      <c r="F9" s="203" t="s">
        <v>72</v>
      </c>
      <c r="G9" s="203" t="s">
        <v>73</v>
      </c>
      <c r="H9" s="90" t="s">
        <v>74</v>
      </c>
      <c r="I9" s="205" t="s">
        <v>79</v>
      </c>
      <c r="J9" s="188"/>
      <c r="K9" s="81">
        <v>9</v>
      </c>
      <c r="L9" s="81">
        <v>0</v>
      </c>
      <c r="M9" s="81">
        <v>43</v>
      </c>
      <c r="N9" s="91">
        <v>1</v>
      </c>
      <c r="O9" s="92">
        <v>0</v>
      </c>
      <c r="P9" s="93">
        <f>N9+O9</f>
        <v>1</v>
      </c>
      <c r="Q9" s="82">
        <f>IFERROR(P9/M9,"-")</f>
        <v>0.023255813953488</v>
      </c>
      <c r="R9" s="81">
        <v>0</v>
      </c>
      <c r="S9" s="81">
        <v>1</v>
      </c>
      <c r="T9" s="82">
        <f>IFERROR(S9/(O9+P9),"-")</f>
        <v>1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1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80</v>
      </c>
      <c r="C10" s="203"/>
      <c r="D10" s="203" t="s">
        <v>61</v>
      </c>
      <c r="E10" s="203" t="s">
        <v>81</v>
      </c>
      <c r="F10" s="203" t="s">
        <v>72</v>
      </c>
      <c r="G10" s="203" t="s">
        <v>73</v>
      </c>
      <c r="H10" s="90" t="s">
        <v>74</v>
      </c>
      <c r="I10" s="205" t="s">
        <v>82</v>
      </c>
      <c r="J10" s="188"/>
      <c r="K10" s="81">
        <v>7</v>
      </c>
      <c r="L10" s="81">
        <v>0</v>
      </c>
      <c r="M10" s="81">
        <v>36</v>
      </c>
      <c r="N10" s="91">
        <v>2</v>
      </c>
      <c r="O10" s="92">
        <v>0</v>
      </c>
      <c r="P10" s="93">
        <f>N10+O10</f>
        <v>2</v>
      </c>
      <c r="Q10" s="82">
        <f>IFERROR(P10/M10,"-")</f>
        <v>0.055555555555556</v>
      </c>
      <c r="R10" s="81">
        <v>0</v>
      </c>
      <c r="S10" s="81">
        <v>0</v>
      </c>
      <c r="T10" s="82">
        <f>IFERROR(S10/(O10+P10),"-")</f>
        <v>0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0.5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>
        <v>1</v>
      </c>
      <c r="BX10" s="127">
        <f>IF(P10=0,"",IF(BW10=0,"",(BW10/P10)))</f>
        <v>0.5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83</v>
      </c>
      <c r="C11" s="203"/>
      <c r="D11" s="203" t="s">
        <v>84</v>
      </c>
      <c r="E11" s="203" t="s">
        <v>62</v>
      </c>
      <c r="F11" s="203" t="s">
        <v>72</v>
      </c>
      <c r="G11" s="203" t="s">
        <v>73</v>
      </c>
      <c r="H11" s="90" t="s">
        <v>74</v>
      </c>
      <c r="I11" s="90" t="s">
        <v>85</v>
      </c>
      <c r="J11" s="188"/>
      <c r="K11" s="81">
        <v>10</v>
      </c>
      <c r="L11" s="81">
        <v>0</v>
      </c>
      <c r="M11" s="81">
        <v>47</v>
      </c>
      <c r="N11" s="91">
        <v>3</v>
      </c>
      <c r="O11" s="92">
        <v>0</v>
      </c>
      <c r="P11" s="93">
        <f>N11+O11</f>
        <v>3</v>
      </c>
      <c r="Q11" s="82">
        <f>IFERROR(P11/M11,"-")</f>
        <v>0.063829787234043</v>
      </c>
      <c r="R11" s="81">
        <v>1</v>
      </c>
      <c r="S11" s="81">
        <v>0</v>
      </c>
      <c r="T11" s="82">
        <f>IFERROR(S11/(O11+P11),"-")</f>
        <v>0</v>
      </c>
      <c r="U11" s="182"/>
      <c r="V11" s="84">
        <v>1</v>
      </c>
      <c r="W11" s="82">
        <f>IF(P11=0,"-",V11/P11)</f>
        <v>0.33333333333333</v>
      </c>
      <c r="X11" s="186">
        <v>9000</v>
      </c>
      <c r="Y11" s="187">
        <f>IFERROR(X11/P11,"-")</f>
        <v>3000</v>
      </c>
      <c r="Z11" s="187">
        <f>IFERROR(X11/V11,"-")</f>
        <v>9000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2</v>
      </c>
      <c r="AW11" s="107">
        <f>IF(P11=0,"",IF(AV11=0,"",(AV11/P11)))</f>
        <v>0.66666666666667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0.33333333333333</v>
      </c>
      <c r="BP11" s="121">
        <v>1</v>
      </c>
      <c r="BQ11" s="122">
        <f>IFERROR(BP11/BN11,"-")</f>
        <v>1</v>
      </c>
      <c r="BR11" s="123">
        <v>9000</v>
      </c>
      <c r="BS11" s="124">
        <f>IFERROR(BR11/BN11,"-")</f>
        <v>9000</v>
      </c>
      <c r="BT11" s="125"/>
      <c r="BU11" s="125"/>
      <c r="BV11" s="125">
        <v>1</v>
      </c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9000</v>
      </c>
      <c r="CQ11" s="141">
        <v>9000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86</v>
      </c>
      <c r="C12" s="203"/>
      <c r="D12" s="203" t="s">
        <v>87</v>
      </c>
      <c r="E12" s="203" t="s">
        <v>87</v>
      </c>
      <c r="F12" s="203" t="s">
        <v>68</v>
      </c>
      <c r="G12" s="203" t="s">
        <v>88</v>
      </c>
      <c r="H12" s="90"/>
      <c r="I12" s="90"/>
      <c r="J12" s="188"/>
      <c r="K12" s="81">
        <v>86</v>
      </c>
      <c r="L12" s="81">
        <v>62</v>
      </c>
      <c r="M12" s="81">
        <v>44</v>
      </c>
      <c r="N12" s="91">
        <v>17</v>
      </c>
      <c r="O12" s="92">
        <v>0</v>
      </c>
      <c r="P12" s="93">
        <f>N12+O12</f>
        <v>17</v>
      </c>
      <c r="Q12" s="82">
        <f>IFERROR(P12/M12,"-")</f>
        <v>0.38636363636364</v>
      </c>
      <c r="R12" s="81">
        <v>3</v>
      </c>
      <c r="S12" s="81">
        <v>8</v>
      </c>
      <c r="T12" s="82">
        <f>IFERROR(S12/(O12+P12),"-")</f>
        <v>0.47058823529412</v>
      </c>
      <c r="U12" s="182"/>
      <c r="V12" s="84">
        <v>4</v>
      </c>
      <c r="W12" s="82">
        <f>IF(P12=0,"-",V12/P12)</f>
        <v>0.23529411764706</v>
      </c>
      <c r="X12" s="186">
        <v>18000</v>
      </c>
      <c r="Y12" s="187">
        <f>IFERROR(X12/P12,"-")</f>
        <v>1058.8235294118</v>
      </c>
      <c r="Z12" s="187">
        <f>IFERROR(X12/V12,"-")</f>
        <v>4500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0.058823529411765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5</v>
      </c>
      <c r="BO12" s="120">
        <f>IF(P12=0,"",IF(BN12=0,"",(BN12/P12)))</f>
        <v>0.29411764705882</v>
      </c>
      <c r="BP12" s="121">
        <v>1</v>
      </c>
      <c r="BQ12" s="122">
        <f>IFERROR(BP12/BN12,"-")</f>
        <v>0.2</v>
      </c>
      <c r="BR12" s="123">
        <v>2000</v>
      </c>
      <c r="BS12" s="124">
        <f>IFERROR(BR12/BN12,"-")</f>
        <v>400</v>
      </c>
      <c r="BT12" s="125">
        <v>1</v>
      </c>
      <c r="BU12" s="125"/>
      <c r="BV12" s="125"/>
      <c r="BW12" s="126">
        <v>8</v>
      </c>
      <c r="BX12" s="127">
        <f>IF(P12=0,"",IF(BW12=0,"",(BW12/P12)))</f>
        <v>0.47058823529412</v>
      </c>
      <c r="BY12" s="128">
        <v>3</v>
      </c>
      <c r="BZ12" s="129">
        <f>IFERROR(BY12/BW12,"-")</f>
        <v>0.375</v>
      </c>
      <c r="CA12" s="130">
        <v>8000</v>
      </c>
      <c r="CB12" s="131">
        <f>IFERROR(CA12/BW12,"-")</f>
        <v>1000</v>
      </c>
      <c r="CC12" s="132">
        <v>3</v>
      </c>
      <c r="CD12" s="132"/>
      <c r="CE12" s="132"/>
      <c r="CF12" s="133">
        <v>3</v>
      </c>
      <c r="CG12" s="134">
        <f>IF(P12=0,"",IF(CF12=0,"",(CF12/P12)))</f>
        <v>0.17647058823529</v>
      </c>
      <c r="CH12" s="135">
        <v>3</v>
      </c>
      <c r="CI12" s="136">
        <f>IFERROR(CH12/CF12,"-")</f>
        <v>1</v>
      </c>
      <c r="CJ12" s="137">
        <v>31000</v>
      </c>
      <c r="CK12" s="138">
        <f>IFERROR(CJ12/CF12,"-")</f>
        <v>10333.333333333</v>
      </c>
      <c r="CL12" s="139">
        <v>2</v>
      </c>
      <c r="CM12" s="139"/>
      <c r="CN12" s="139">
        <v>1</v>
      </c>
      <c r="CO12" s="140">
        <v>4</v>
      </c>
      <c r="CP12" s="141">
        <v>18000</v>
      </c>
      <c r="CQ12" s="141">
        <v>25000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>
        <f>AB13</f>
        <v>0.23076923076923</v>
      </c>
      <c r="B13" s="203" t="s">
        <v>89</v>
      </c>
      <c r="C13" s="203"/>
      <c r="D13" s="203" t="s">
        <v>90</v>
      </c>
      <c r="E13" s="203" t="s">
        <v>91</v>
      </c>
      <c r="F13" s="203" t="s">
        <v>72</v>
      </c>
      <c r="G13" s="203" t="s">
        <v>64</v>
      </c>
      <c r="H13" s="90" t="s">
        <v>92</v>
      </c>
      <c r="I13" s="90" t="s">
        <v>93</v>
      </c>
      <c r="J13" s="188">
        <v>260000</v>
      </c>
      <c r="K13" s="81">
        <v>14</v>
      </c>
      <c r="L13" s="81">
        <v>0</v>
      </c>
      <c r="M13" s="81">
        <v>54</v>
      </c>
      <c r="N13" s="91">
        <v>3</v>
      </c>
      <c r="O13" s="92">
        <v>0</v>
      </c>
      <c r="P13" s="93">
        <f>N13+O13</f>
        <v>3</v>
      </c>
      <c r="Q13" s="82">
        <f>IFERROR(P13/M13,"-")</f>
        <v>0.055555555555556</v>
      </c>
      <c r="R13" s="81">
        <v>0</v>
      </c>
      <c r="S13" s="81">
        <v>2</v>
      </c>
      <c r="T13" s="82">
        <f>IFERROR(S13/(O13+P13),"-")</f>
        <v>0.66666666666667</v>
      </c>
      <c r="U13" s="182">
        <f>IFERROR(J13/SUM(P13:P16),"-")</f>
        <v>18571.428571429</v>
      </c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>
        <f>SUM(X13:X16)-SUM(J13:J16)</f>
        <v>-200000</v>
      </c>
      <c r="AB13" s="85">
        <f>SUM(X13:X16)/SUM(J13:J16)</f>
        <v>0.23076923076923</v>
      </c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0.33333333333333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2</v>
      </c>
      <c r="AW13" s="107">
        <f>IF(P13=0,"",IF(AV13=0,"",(AV13/P13)))</f>
        <v>0.66666666666667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94</v>
      </c>
      <c r="C14" s="203"/>
      <c r="D14" s="203" t="s">
        <v>95</v>
      </c>
      <c r="E14" s="203" t="s">
        <v>96</v>
      </c>
      <c r="F14" s="203" t="s">
        <v>72</v>
      </c>
      <c r="G14" s="203"/>
      <c r="H14" s="90" t="s">
        <v>92</v>
      </c>
      <c r="I14" s="90" t="s">
        <v>97</v>
      </c>
      <c r="J14" s="188"/>
      <c r="K14" s="81">
        <v>6</v>
      </c>
      <c r="L14" s="81">
        <v>0</v>
      </c>
      <c r="M14" s="81">
        <v>50</v>
      </c>
      <c r="N14" s="91">
        <v>1</v>
      </c>
      <c r="O14" s="92">
        <v>0</v>
      </c>
      <c r="P14" s="93">
        <f>N14+O14</f>
        <v>1</v>
      </c>
      <c r="Q14" s="82">
        <f>IFERROR(P14/M14,"-")</f>
        <v>0.02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1</v>
      </c>
      <c r="BO14" s="120">
        <f>IF(P14=0,"",IF(BN14=0,"",(BN14/P14)))</f>
        <v>1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98</v>
      </c>
      <c r="C15" s="203"/>
      <c r="D15" s="203" t="s">
        <v>99</v>
      </c>
      <c r="E15" s="203" t="s">
        <v>100</v>
      </c>
      <c r="F15" s="203" t="s">
        <v>72</v>
      </c>
      <c r="G15" s="203"/>
      <c r="H15" s="90" t="s">
        <v>92</v>
      </c>
      <c r="I15" s="90" t="s">
        <v>101</v>
      </c>
      <c r="J15" s="188"/>
      <c r="K15" s="81">
        <v>8</v>
      </c>
      <c r="L15" s="81">
        <v>0</v>
      </c>
      <c r="M15" s="81">
        <v>39</v>
      </c>
      <c r="N15" s="91">
        <v>2</v>
      </c>
      <c r="O15" s="92">
        <v>0</v>
      </c>
      <c r="P15" s="93">
        <f>N15+O15</f>
        <v>2</v>
      </c>
      <c r="Q15" s="82">
        <f>IFERROR(P15/M15,"-")</f>
        <v>0.051282051282051</v>
      </c>
      <c r="R15" s="81">
        <v>0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2</v>
      </c>
      <c r="BX15" s="127">
        <f>IF(P15=0,"",IF(BW15=0,"",(BW15/P15)))</f>
        <v>1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102</v>
      </c>
      <c r="C16" s="203"/>
      <c r="D16" s="203" t="s">
        <v>87</v>
      </c>
      <c r="E16" s="203" t="s">
        <v>87</v>
      </c>
      <c r="F16" s="203" t="s">
        <v>68</v>
      </c>
      <c r="G16" s="203"/>
      <c r="H16" s="90"/>
      <c r="I16" s="90"/>
      <c r="J16" s="188"/>
      <c r="K16" s="81">
        <v>160</v>
      </c>
      <c r="L16" s="81">
        <v>62</v>
      </c>
      <c r="M16" s="81">
        <v>31</v>
      </c>
      <c r="N16" s="91">
        <v>8</v>
      </c>
      <c r="O16" s="92">
        <v>0</v>
      </c>
      <c r="P16" s="93">
        <f>N16+O16</f>
        <v>8</v>
      </c>
      <c r="Q16" s="82">
        <f>IFERROR(P16/M16,"-")</f>
        <v>0.25806451612903</v>
      </c>
      <c r="R16" s="81">
        <v>3</v>
      </c>
      <c r="S16" s="81">
        <v>2</v>
      </c>
      <c r="T16" s="82">
        <f>IFERROR(S16/(O16+P16),"-")</f>
        <v>0.25</v>
      </c>
      <c r="U16" s="182"/>
      <c r="V16" s="84">
        <v>2</v>
      </c>
      <c r="W16" s="82">
        <f>IF(P16=0,"-",V16/P16)</f>
        <v>0.25</v>
      </c>
      <c r="X16" s="186">
        <v>60000</v>
      </c>
      <c r="Y16" s="187">
        <f>IFERROR(X16/P16,"-")</f>
        <v>7500</v>
      </c>
      <c r="Z16" s="187">
        <f>IFERROR(X16/V16,"-")</f>
        <v>30000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1</v>
      </c>
      <c r="AW16" s="107">
        <f>IF(P16=0,"",IF(AV16=0,"",(AV16/P16)))</f>
        <v>0.125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>
        <v>2</v>
      </c>
      <c r="BF16" s="113">
        <f>IF(P16=0,"",IF(BE16=0,"",(BE16/P16)))</f>
        <v>0.25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3</v>
      </c>
      <c r="BO16" s="120">
        <f>IF(P16=0,"",IF(BN16=0,"",(BN16/P16)))</f>
        <v>0.375</v>
      </c>
      <c r="BP16" s="121">
        <v>2</v>
      </c>
      <c r="BQ16" s="122">
        <f>IFERROR(BP16/BN16,"-")</f>
        <v>0.66666666666667</v>
      </c>
      <c r="BR16" s="123">
        <v>60000</v>
      </c>
      <c r="BS16" s="124">
        <f>IFERROR(BR16/BN16,"-")</f>
        <v>20000</v>
      </c>
      <c r="BT16" s="125">
        <v>1</v>
      </c>
      <c r="BU16" s="125"/>
      <c r="BV16" s="125">
        <v>1</v>
      </c>
      <c r="BW16" s="126">
        <v>2</v>
      </c>
      <c r="BX16" s="127">
        <f>IF(P16=0,"",IF(BW16=0,"",(BW16/P16)))</f>
        <v>0.25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2</v>
      </c>
      <c r="CP16" s="141">
        <v>60000</v>
      </c>
      <c r="CQ16" s="141">
        <v>59000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0.19166666666667</v>
      </c>
      <c r="B17" s="203" t="s">
        <v>103</v>
      </c>
      <c r="C17" s="203"/>
      <c r="D17" s="203" t="s">
        <v>104</v>
      </c>
      <c r="E17" s="203" t="s">
        <v>105</v>
      </c>
      <c r="F17" s="203" t="s">
        <v>72</v>
      </c>
      <c r="G17" s="203" t="s">
        <v>106</v>
      </c>
      <c r="H17" s="90" t="s">
        <v>107</v>
      </c>
      <c r="I17" s="90" t="s">
        <v>108</v>
      </c>
      <c r="J17" s="188">
        <v>120000</v>
      </c>
      <c r="K17" s="81">
        <v>11</v>
      </c>
      <c r="L17" s="81">
        <v>0</v>
      </c>
      <c r="M17" s="81">
        <v>46</v>
      </c>
      <c r="N17" s="91">
        <v>2</v>
      </c>
      <c r="O17" s="92">
        <v>0</v>
      </c>
      <c r="P17" s="93">
        <f>N17+O17</f>
        <v>2</v>
      </c>
      <c r="Q17" s="82">
        <f>IFERROR(P17/M17,"-")</f>
        <v>0.043478260869565</v>
      </c>
      <c r="R17" s="81">
        <v>0</v>
      </c>
      <c r="S17" s="81">
        <v>0</v>
      </c>
      <c r="T17" s="82">
        <f>IFERROR(S17/(O17+P17),"-")</f>
        <v>0</v>
      </c>
      <c r="U17" s="182">
        <f>IFERROR(J17/SUM(P17:P18),"-")</f>
        <v>24000</v>
      </c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>
        <f>SUM(X17:X18)-SUM(J17:J18)</f>
        <v>-97000</v>
      </c>
      <c r="AB17" s="85">
        <f>SUM(X17:X18)/SUM(J17:J18)</f>
        <v>0.19166666666667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0.5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1</v>
      </c>
      <c r="BO17" s="120">
        <f>IF(P17=0,"",IF(BN17=0,"",(BN17/P17)))</f>
        <v>0.5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109</v>
      </c>
      <c r="C18" s="203"/>
      <c r="D18" s="203" t="s">
        <v>104</v>
      </c>
      <c r="E18" s="203" t="s">
        <v>105</v>
      </c>
      <c r="F18" s="203" t="s">
        <v>68</v>
      </c>
      <c r="G18" s="203"/>
      <c r="H18" s="90"/>
      <c r="I18" s="90"/>
      <c r="J18" s="188"/>
      <c r="K18" s="81">
        <v>33</v>
      </c>
      <c r="L18" s="81">
        <v>23</v>
      </c>
      <c r="M18" s="81">
        <v>16</v>
      </c>
      <c r="N18" s="91">
        <v>3</v>
      </c>
      <c r="O18" s="92">
        <v>0</v>
      </c>
      <c r="P18" s="93">
        <f>N18+O18</f>
        <v>3</v>
      </c>
      <c r="Q18" s="82">
        <f>IFERROR(P18/M18,"-")</f>
        <v>0.1875</v>
      </c>
      <c r="R18" s="81">
        <v>1</v>
      </c>
      <c r="S18" s="81">
        <v>1</v>
      </c>
      <c r="T18" s="82">
        <f>IFERROR(S18/(O18+P18),"-")</f>
        <v>0.33333333333333</v>
      </c>
      <c r="U18" s="182"/>
      <c r="V18" s="84">
        <v>2</v>
      </c>
      <c r="W18" s="82">
        <f>IF(P18=0,"-",V18/P18)</f>
        <v>0.66666666666667</v>
      </c>
      <c r="X18" s="186">
        <v>23000</v>
      </c>
      <c r="Y18" s="187">
        <f>IFERROR(X18/P18,"-")</f>
        <v>7666.6666666667</v>
      </c>
      <c r="Z18" s="187">
        <f>IFERROR(X18/V18,"-")</f>
        <v>11500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>
        <v>1</v>
      </c>
      <c r="BX18" s="127">
        <f>IF(P18=0,"",IF(BW18=0,"",(BW18/P18)))</f>
        <v>0.33333333333333</v>
      </c>
      <c r="BY18" s="128">
        <v>1</v>
      </c>
      <c r="BZ18" s="129">
        <f>IFERROR(BY18/BW18,"-")</f>
        <v>1</v>
      </c>
      <c r="CA18" s="130">
        <v>13000</v>
      </c>
      <c r="CB18" s="131">
        <f>IFERROR(CA18/BW18,"-")</f>
        <v>13000</v>
      </c>
      <c r="CC18" s="132"/>
      <c r="CD18" s="132"/>
      <c r="CE18" s="132">
        <v>1</v>
      </c>
      <c r="CF18" s="133">
        <v>2</v>
      </c>
      <c r="CG18" s="134">
        <f>IF(P18=0,"",IF(CF18=0,"",(CF18/P18)))</f>
        <v>0.66666666666667</v>
      </c>
      <c r="CH18" s="135">
        <v>1</v>
      </c>
      <c r="CI18" s="136">
        <f>IFERROR(CH18/CF18,"-")</f>
        <v>0.5</v>
      </c>
      <c r="CJ18" s="137">
        <v>10000</v>
      </c>
      <c r="CK18" s="138">
        <f>IFERROR(CJ18/CF18,"-")</f>
        <v>5000</v>
      </c>
      <c r="CL18" s="139"/>
      <c r="CM18" s="139">
        <v>1</v>
      </c>
      <c r="CN18" s="139"/>
      <c r="CO18" s="140">
        <v>2</v>
      </c>
      <c r="CP18" s="141">
        <v>23000</v>
      </c>
      <c r="CQ18" s="141">
        <v>13000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0.25</v>
      </c>
      <c r="B19" s="203" t="s">
        <v>110</v>
      </c>
      <c r="C19" s="203"/>
      <c r="D19" s="203" t="s">
        <v>111</v>
      </c>
      <c r="E19" s="203" t="s">
        <v>78</v>
      </c>
      <c r="F19" s="203" t="s">
        <v>72</v>
      </c>
      <c r="G19" s="203" t="s">
        <v>106</v>
      </c>
      <c r="H19" s="90" t="s">
        <v>107</v>
      </c>
      <c r="I19" s="90" t="s">
        <v>112</v>
      </c>
      <c r="J19" s="188">
        <v>120000</v>
      </c>
      <c r="K19" s="81">
        <v>9</v>
      </c>
      <c r="L19" s="81">
        <v>0</v>
      </c>
      <c r="M19" s="81">
        <v>26</v>
      </c>
      <c r="N19" s="91">
        <v>4</v>
      </c>
      <c r="O19" s="92">
        <v>0</v>
      </c>
      <c r="P19" s="93">
        <f>N19+O19</f>
        <v>4</v>
      </c>
      <c r="Q19" s="82">
        <f>IFERROR(P19/M19,"-")</f>
        <v>0.15384615384615</v>
      </c>
      <c r="R19" s="81">
        <v>1</v>
      </c>
      <c r="S19" s="81">
        <v>1</v>
      </c>
      <c r="T19" s="82">
        <f>IFERROR(S19/(O19+P19),"-")</f>
        <v>0.25</v>
      </c>
      <c r="U19" s="182">
        <f>IFERROR(J19/SUM(P19:P20),"-")</f>
        <v>17142.857142857</v>
      </c>
      <c r="V19" s="84">
        <v>0</v>
      </c>
      <c r="W19" s="82">
        <f>IF(P19=0,"-",V19/P19)</f>
        <v>0</v>
      </c>
      <c r="X19" s="186">
        <v>30000</v>
      </c>
      <c r="Y19" s="187">
        <f>IFERROR(X19/P19,"-")</f>
        <v>7500</v>
      </c>
      <c r="Z19" s="187" t="str">
        <f>IFERROR(X19/V19,"-")</f>
        <v>-</v>
      </c>
      <c r="AA19" s="188">
        <f>SUM(X19:X20)-SUM(J19:J20)</f>
        <v>-90000</v>
      </c>
      <c r="AB19" s="85">
        <f>SUM(X19:X20)/SUM(J19:J20)</f>
        <v>0.25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0.25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2</v>
      </c>
      <c r="BO19" s="120">
        <f>IF(P19=0,"",IF(BN19=0,"",(BN19/P19)))</f>
        <v>0.5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>
        <v>1</v>
      </c>
      <c r="CG19" s="134">
        <f>IF(P19=0,"",IF(CF19=0,"",(CF19/P19)))</f>
        <v>0.25</v>
      </c>
      <c r="CH19" s="135">
        <v>1</v>
      </c>
      <c r="CI19" s="136">
        <f>IFERROR(CH19/CF19,"-")</f>
        <v>1</v>
      </c>
      <c r="CJ19" s="137">
        <v>128000</v>
      </c>
      <c r="CK19" s="138">
        <f>IFERROR(CJ19/CF19,"-")</f>
        <v>128000</v>
      </c>
      <c r="CL19" s="139"/>
      <c r="CM19" s="139"/>
      <c r="CN19" s="139">
        <v>1</v>
      </c>
      <c r="CO19" s="140">
        <v>0</v>
      </c>
      <c r="CP19" s="141">
        <v>30000</v>
      </c>
      <c r="CQ19" s="141">
        <v>128000</v>
      </c>
      <c r="CR19" s="141"/>
      <c r="CS19" s="142" t="str">
        <f>IF(AND(CQ19=0,CR19=0),"",IF(AND(CQ19&lt;=100000,CR19&lt;=100000),"",IF(CQ19/CP19&gt;0.7,"男高",IF(CR19/CP19&gt;0.7,"女高",""))))</f>
        <v>男高</v>
      </c>
    </row>
    <row r="20" spans="1:98">
      <c r="A20" s="80"/>
      <c r="B20" s="203" t="s">
        <v>113</v>
      </c>
      <c r="C20" s="203"/>
      <c r="D20" s="203" t="s">
        <v>111</v>
      </c>
      <c r="E20" s="203" t="s">
        <v>78</v>
      </c>
      <c r="F20" s="203" t="s">
        <v>68</v>
      </c>
      <c r="G20" s="203"/>
      <c r="H20" s="90"/>
      <c r="I20" s="90"/>
      <c r="J20" s="188"/>
      <c r="K20" s="81">
        <v>18</v>
      </c>
      <c r="L20" s="81">
        <v>14</v>
      </c>
      <c r="M20" s="81">
        <v>12</v>
      </c>
      <c r="N20" s="91">
        <v>3</v>
      </c>
      <c r="O20" s="92">
        <v>0</v>
      </c>
      <c r="P20" s="93">
        <f>N20+O20</f>
        <v>3</v>
      </c>
      <c r="Q20" s="82">
        <f>IFERROR(P20/M20,"-")</f>
        <v>0.25</v>
      </c>
      <c r="R20" s="81">
        <v>1</v>
      </c>
      <c r="S20" s="81">
        <v>1</v>
      </c>
      <c r="T20" s="82">
        <f>IFERROR(S20/(O20+P20),"-")</f>
        <v>0.33333333333333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0.33333333333333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1</v>
      </c>
      <c r="BO20" s="120">
        <f>IF(P20=0,"",IF(BN20=0,"",(BN20/P20)))</f>
        <v>0.33333333333333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1</v>
      </c>
      <c r="BX20" s="127">
        <f>IF(P20=0,"",IF(BW20=0,"",(BW20/P20)))</f>
        <v>0.33333333333333</v>
      </c>
      <c r="BY20" s="128">
        <v>1</v>
      </c>
      <c r="BZ20" s="129">
        <f>IFERROR(BY20/BW20,"-")</f>
        <v>1</v>
      </c>
      <c r="CA20" s="130">
        <v>43000</v>
      </c>
      <c r="CB20" s="131">
        <f>IFERROR(CA20/BW20,"-")</f>
        <v>43000</v>
      </c>
      <c r="CC20" s="132"/>
      <c r="CD20" s="132"/>
      <c r="CE20" s="132">
        <v>1</v>
      </c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>
        <v>43000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>
        <f>AB21</f>
        <v>0.68</v>
      </c>
      <c r="B21" s="203" t="s">
        <v>114</v>
      </c>
      <c r="C21" s="203"/>
      <c r="D21" s="203" t="s">
        <v>61</v>
      </c>
      <c r="E21" s="203" t="s">
        <v>62</v>
      </c>
      <c r="F21" s="203" t="s">
        <v>72</v>
      </c>
      <c r="G21" s="203" t="s">
        <v>115</v>
      </c>
      <c r="H21" s="90" t="s">
        <v>107</v>
      </c>
      <c r="I21" s="204" t="s">
        <v>66</v>
      </c>
      <c r="J21" s="188">
        <v>150000</v>
      </c>
      <c r="K21" s="81">
        <v>8</v>
      </c>
      <c r="L21" s="81">
        <v>0</v>
      </c>
      <c r="M21" s="81">
        <v>36</v>
      </c>
      <c r="N21" s="91">
        <v>3</v>
      </c>
      <c r="O21" s="92">
        <v>0</v>
      </c>
      <c r="P21" s="93">
        <f>N21+O21</f>
        <v>3</v>
      </c>
      <c r="Q21" s="82">
        <f>IFERROR(P21/M21,"-")</f>
        <v>0.083333333333333</v>
      </c>
      <c r="R21" s="81">
        <v>0</v>
      </c>
      <c r="S21" s="81">
        <v>3</v>
      </c>
      <c r="T21" s="82">
        <f>IFERROR(S21/(O21+P21),"-")</f>
        <v>1</v>
      </c>
      <c r="U21" s="182">
        <f>IFERROR(J21/SUM(P21:P22),"-")</f>
        <v>25000</v>
      </c>
      <c r="V21" s="84">
        <v>3</v>
      </c>
      <c r="W21" s="82">
        <f>IF(P21=0,"-",V21/P21)</f>
        <v>1</v>
      </c>
      <c r="X21" s="186">
        <v>102000</v>
      </c>
      <c r="Y21" s="187">
        <f>IFERROR(X21/P21,"-")</f>
        <v>34000</v>
      </c>
      <c r="Z21" s="187">
        <f>IFERROR(X21/V21,"-")</f>
        <v>34000</v>
      </c>
      <c r="AA21" s="188">
        <f>SUM(X21:X22)-SUM(J21:J22)</f>
        <v>-48000</v>
      </c>
      <c r="AB21" s="85">
        <f>SUM(X21:X22)/SUM(J21:J22)</f>
        <v>0.68</v>
      </c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2</v>
      </c>
      <c r="BF21" s="113">
        <f>IF(P21=0,"",IF(BE21=0,"",(BE21/P21)))</f>
        <v>0.66666666666667</v>
      </c>
      <c r="BG21" s="112">
        <v>2</v>
      </c>
      <c r="BH21" s="114">
        <f>IFERROR(BG21/BE21,"-")</f>
        <v>1</v>
      </c>
      <c r="BI21" s="115">
        <v>37000</v>
      </c>
      <c r="BJ21" s="116">
        <f>IFERROR(BI21/BE21,"-")</f>
        <v>18500</v>
      </c>
      <c r="BK21" s="117"/>
      <c r="BL21" s="117">
        <v>1</v>
      </c>
      <c r="BM21" s="117">
        <v>1</v>
      </c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>
        <v>1</v>
      </c>
      <c r="BX21" s="127">
        <f>IF(P21=0,"",IF(BW21=0,"",(BW21/P21)))</f>
        <v>0.33333333333333</v>
      </c>
      <c r="BY21" s="128">
        <v>1</v>
      </c>
      <c r="BZ21" s="129">
        <f>IFERROR(BY21/BW21,"-")</f>
        <v>1</v>
      </c>
      <c r="CA21" s="130">
        <v>65000</v>
      </c>
      <c r="CB21" s="131">
        <f>IFERROR(CA21/BW21,"-")</f>
        <v>65000</v>
      </c>
      <c r="CC21" s="132"/>
      <c r="CD21" s="132"/>
      <c r="CE21" s="132">
        <v>1</v>
      </c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3</v>
      </c>
      <c r="CP21" s="141">
        <v>102000</v>
      </c>
      <c r="CQ21" s="141">
        <v>65000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116</v>
      </c>
      <c r="C22" s="203"/>
      <c r="D22" s="203" t="s">
        <v>61</v>
      </c>
      <c r="E22" s="203" t="s">
        <v>62</v>
      </c>
      <c r="F22" s="203" t="s">
        <v>68</v>
      </c>
      <c r="G22" s="203"/>
      <c r="H22" s="90"/>
      <c r="I22" s="90"/>
      <c r="J22" s="188"/>
      <c r="K22" s="81">
        <v>22</v>
      </c>
      <c r="L22" s="81">
        <v>19</v>
      </c>
      <c r="M22" s="81">
        <v>10</v>
      </c>
      <c r="N22" s="91">
        <v>3</v>
      </c>
      <c r="O22" s="92">
        <v>0</v>
      </c>
      <c r="P22" s="93">
        <f>N22+O22</f>
        <v>3</v>
      </c>
      <c r="Q22" s="82">
        <f>IFERROR(P22/M22,"-")</f>
        <v>0.3</v>
      </c>
      <c r="R22" s="81">
        <v>0</v>
      </c>
      <c r="S22" s="81">
        <v>1</v>
      </c>
      <c r="T22" s="82">
        <f>IFERROR(S22/(O22+P22),"-")</f>
        <v>0.33333333333333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3</v>
      </c>
      <c r="BO22" s="120">
        <f>IF(P22=0,"",IF(BN22=0,"",(BN22/P22)))</f>
        <v>1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>
        <f>AB23</f>
        <v>0.053333333333333</v>
      </c>
      <c r="B23" s="203" t="s">
        <v>117</v>
      </c>
      <c r="C23" s="203"/>
      <c r="D23" s="203" t="s">
        <v>111</v>
      </c>
      <c r="E23" s="203" t="s">
        <v>78</v>
      </c>
      <c r="F23" s="203" t="s">
        <v>72</v>
      </c>
      <c r="G23" s="203" t="s">
        <v>115</v>
      </c>
      <c r="H23" s="90" t="s">
        <v>107</v>
      </c>
      <c r="I23" s="90" t="s">
        <v>112</v>
      </c>
      <c r="J23" s="188">
        <v>150000</v>
      </c>
      <c r="K23" s="81">
        <v>8</v>
      </c>
      <c r="L23" s="81">
        <v>0</v>
      </c>
      <c r="M23" s="81">
        <v>27</v>
      </c>
      <c r="N23" s="91">
        <v>1</v>
      </c>
      <c r="O23" s="92">
        <v>0</v>
      </c>
      <c r="P23" s="93">
        <f>N23+O23</f>
        <v>1</v>
      </c>
      <c r="Q23" s="82">
        <f>IFERROR(P23/M23,"-")</f>
        <v>0.037037037037037</v>
      </c>
      <c r="R23" s="81">
        <v>0</v>
      </c>
      <c r="S23" s="81">
        <v>0</v>
      </c>
      <c r="T23" s="82">
        <f>IFERROR(S23/(O23+P23),"-")</f>
        <v>0</v>
      </c>
      <c r="U23" s="182">
        <f>IFERROR(J23/SUM(P23:P24),"-")</f>
        <v>30000</v>
      </c>
      <c r="V23" s="84">
        <v>1</v>
      </c>
      <c r="W23" s="82">
        <f>IF(P23=0,"-",V23/P23)</f>
        <v>1</v>
      </c>
      <c r="X23" s="186">
        <v>5000</v>
      </c>
      <c r="Y23" s="187">
        <f>IFERROR(X23/P23,"-")</f>
        <v>5000</v>
      </c>
      <c r="Z23" s="187">
        <f>IFERROR(X23/V23,"-")</f>
        <v>5000</v>
      </c>
      <c r="AA23" s="188">
        <f>SUM(X23:X24)-SUM(J23:J24)</f>
        <v>-142000</v>
      </c>
      <c r="AB23" s="85">
        <f>SUM(X23:X24)/SUM(J23:J24)</f>
        <v>0.053333333333333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>
        <v>1</v>
      </c>
      <c r="CG23" s="134">
        <f>IF(P23=0,"",IF(CF23=0,"",(CF23/P23)))</f>
        <v>1</v>
      </c>
      <c r="CH23" s="135">
        <v>1</v>
      </c>
      <c r="CI23" s="136">
        <f>IFERROR(CH23/CF23,"-")</f>
        <v>1</v>
      </c>
      <c r="CJ23" s="137">
        <v>5000</v>
      </c>
      <c r="CK23" s="138">
        <f>IFERROR(CJ23/CF23,"-")</f>
        <v>5000</v>
      </c>
      <c r="CL23" s="139">
        <v>1</v>
      </c>
      <c r="CM23" s="139"/>
      <c r="CN23" s="139"/>
      <c r="CO23" s="140">
        <v>1</v>
      </c>
      <c r="CP23" s="141">
        <v>5000</v>
      </c>
      <c r="CQ23" s="141">
        <v>5000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118</v>
      </c>
      <c r="C24" s="203"/>
      <c r="D24" s="203" t="s">
        <v>111</v>
      </c>
      <c r="E24" s="203" t="s">
        <v>78</v>
      </c>
      <c r="F24" s="203" t="s">
        <v>68</v>
      </c>
      <c r="G24" s="203"/>
      <c r="H24" s="90"/>
      <c r="I24" s="90"/>
      <c r="J24" s="188"/>
      <c r="K24" s="81">
        <v>22</v>
      </c>
      <c r="L24" s="81">
        <v>14</v>
      </c>
      <c r="M24" s="81">
        <v>7</v>
      </c>
      <c r="N24" s="91">
        <v>4</v>
      </c>
      <c r="O24" s="92">
        <v>0</v>
      </c>
      <c r="P24" s="93">
        <f>N24+O24</f>
        <v>4</v>
      </c>
      <c r="Q24" s="82">
        <f>IFERROR(P24/M24,"-")</f>
        <v>0.57142857142857</v>
      </c>
      <c r="R24" s="81">
        <v>0</v>
      </c>
      <c r="S24" s="81">
        <v>2</v>
      </c>
      <c r="T24" s="82">
        <f>IFERROR(S24/(O24+P24),"-")</f>
        <v>0.5</v>
      </c>
      <c r="U24" s="182"/>
      <c r="V24" s="84">
        <v>1</v>
      </c>
      <c r="W24" s="82">
        <f>IF(P24=0,"-",V24/P24)</f>
        <v>0.25</v>
      </c>
      <c r="X24" s="186">
        <v>3000</v>
      </c>
      <c r="Y24" s="187">
        <f>IFERROR(X24/P24,"-")</f>
        <v>750</v>
      </c>
      <c r="Z24" s="187">
        <f>IFERROR(X24/V24,"-")</f>
        <v>3000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0.25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1</v>
      </c>
      <c r="BO24" s="120">
        <f>IF(P24=0,"",IF(BN24=0,"",(BN24/P24)))</f>
        <v>0.25</v>
      </c>
      <c r="BP24" s="121">
        <v>1</v>
      </c>
      <c r="BQ24" s="122">
        <f>IFERROR(BP24/BN24,"-")</f>
        <v>1</v>
      </c>
      <c r="BR24" s="123">
        <v>3000</v>
      </c>
      <c r="BS24" s="124">
        <f>IFERROR(BR24/BN24,"-")</f>
        <v>3000</v>
      </c>
      <c r="BT24" s="125">
        <v>1</v>
      </c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>
        <v>2</v>
      </c>
      <c r="CG24" s="134">
        <f>IF(P24=0,"",IF(CF24=0,"",(CF24/P24)))</f>
        <v>0.5</v>
      </c>
      <c r="CH24" s="135"/>
      <c r="CI24" s="136">
        <f>IFERROR(CH24/CF24,"-")</f>
        <v>0</v>
      </c>
      <c r="CJ24" s="137"/>
      <c r="CK24" s="138">
        <f>IFERROR(CJ24/CF24,"-")</f>
        <v>0</v>
      </c>
      <c r="CL24" s="139"/>
      <c r="CM24" s="139"/>
      <c r="CN24" s="139"/>
      <c r="CO24" s="140">
        <v>1</v>
      </c>
      <c r="CP24" s="141">
        <v>3000</v>
      </c>
      <c r="CQ24" s="141">
        <v>3000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0</v>
      </c>
      <c r="B25" s="203" t="s">
        <v>119</v>
      </c>
      <c r="C25" s="203"/>
      <c r="D25" s="203" t="s">
        <v>61</v>
      </c>
      <c r="E25" s="203" t="s">
        <v>62</v>
      </c>
      <c r="F25" s="203" t="s">
        <v>72</v>
      </c>
      <c r="G25" s="203" t="s">
        <v>120</v>
      </c>
      <c r="H25" s="90" t="s">
        <v>107</v>
      </c>
      <c r="I25" s="204" t="s">
        <v>121</v>
      </c>
      <c r="J25" s="188">
        <v>130000</v>
      </c>
      <c r="K25" s="81">
        <v>0</v>
      </c>
      <c r="L25" s="81">
        <v>0</v>
      </c>
      <c r="M25" s="81">
        <v>14</v>
      </c>
      <c r="N25" s="91">
        <v>0</v>
      </c>
      <c r="O25" s="92">
        <v>0</v>
      </c>
      <c r="P25" s="93">
        <f>N25+O25</f>
        <v>0</v>
      </c>
      <c r="Q25" s="82">
        <f>IFERROR(P25/M25,"-")</f>
        <v>0</v>
      </c>
      <c r="R25" s="81">
        <v>0</v>
      </c>
      <c r="S25" s="81">
        <v>0</v>
      </c>
      <c r="T25" s="82" t="str">
        <f>IFERROR(S25/(O25+P25),"-")</f>
        <v>-</v>
      </c>
      <c r="U25" s="182">
        <f>IFERROR(J25/SUM(P25:P26),"-")</f>
        <v>65000</v>
      </c>
      <c r="V25" s="84">
        <v>0</v>
      </c>
      <c r="W25" s="82" t="str">
        <f>IF(P25=0,"-",V25/P25)</f>
        <v>-</v>
      </c>
      <c r="X25" s="186">
        <v>0</v>
      </c>
      <c r="Y25" s="187" t="str">
        <f>IFERROR(X25/P25,"-")</f>
        <v>-</v>
      </c>
      <c r="Z25" s="187" t="str">
        <f>IFERROR(X25/V25,"-")</f>
        <v>-</v>
      </c>
      <c r="AA25" s="188">
        <f>SUM(X25:X26)-SUM(J25:J26)</f>
        <v>-130000</v>
      </c>
      <c r="AB25" s="85">
        <f>SUM(X25:X26)/SUM(J25:J26)</f>
        <v>0</v>
      </c>
      <c r="AC25" s="79"/>
      <c r="AD25" s="94"/>
      <c r="AE25" s="95" t="str">
        <f>IF(P25=0,"",IF(AD25=0,"",(AD25/P25)))</f>
        <v/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 t="str">
        <f>IF(P25=0,"",IF(AM25=0,"",(AM25/P25)))</f>
        <v/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 t="str">
        <f>IF(P25=0,"",IF(AV25=0,"",(AV25/P25)))</f>
        <v/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 t="str">
        <f>IF(P25=0,"",IF(BE25=0,"",(BE25/P25)))</f>
        <v/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 t="str">
        <f>IF(P25=0,"",IF(BN25=0,"",(BN25/P25)))</f>
        <v/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 t="str">
        <f>IF(P25=0,"",IF(BW25=0,"",(BW25/P25)))</f>
        <v/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 t="str">
        <f>IF(P25=0,"",IF(CF25=0,"",(CF25/P25)))</f>
        <v/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122</v>
      </c>
      <c r="C26" s="203"/>
      <c r="D26" s="203" t="s">
        <v>61</v>
      </c>
      <c r="E26" s="203" t="s">
        <v>62</v>
      </c>
      <c r="F26" s="203" t="s">
        <v>68</v>
      </c>
      <c r="G26" s="203"/>
      <c r="H26" s="90"/>
      <c r="I26" s="90"/>
      <c r="J26" s="188"/>
      <c r="K26" s="81">
        <v>8</v>
      </c>
      <c r="L26" s="81">
        <v>8</v>
      </c>
      <c r="M26" s="81">
        <v>5</v>
      </c>
      <c r="N26" s="91">
        <v>2</v>
      </c>
      <c r="O26" s="92">
        <v>0</v>
      </c>
      <c r="P26" s="93">
        <f>N26+O26</f>
        <v>2</v>
      </c>
      <c r="Q26" s="82">
        <f>IFERROR(P26/M26,"-")</f>
        <v>0.4</v>
      </c>
      <c r="R26" s="81">
        <v>1</v>
      </c>
      <c r="S26" s="81">
        <v>1</v>
      </c>
      <c r="T26" s="82">
        <f>IFERROR(S26/(O26+P26),"-")</f>
        <v>0.5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1</v>
      </c>
      <c r="BO26" s="120">
        <f>IF(P26=0,"",IF(BN26=0,"",(BN26/P26)))</f>
        <v>0.5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>
        <v>1</v>
      </c>
      <c r="CG26" s="134">
        <f>IF(P26=0,"",IF(CF26=0,"",(CF26/P26)))</f>
        <v>0.5</v>
      </c>
      <c r="CH26" s="135"/>
      <c r="CI26" s="136">
        <f>IFERROR(CH26/CF26,"-")</f>
        <v>0</v>
      </c>
      <c r="CJ26" s="137"/>
      <c r="CK26" s="138">
        <f>IFERROR(CJ26/CF26,"-")</f>
        <v>0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>
        <f>AB27</f>
        <v>0.175</v>
      </c>
      <c r="B27" s="203" t="s">
        <v>123</v>
      </c>
      <c r="C27" s="203"/>
      <c r="D27" s="203" t="s">
        <v>70</v>
      </c>
      <c r="E27" s="203" t="s">
        <v>71</v>
      </c>
      <c r="F27" s="203" t="s">
        <v>72</v>
      </c>
      <c r="G27" s="203" t="s">
        <v>124</v>
      </c>
      <c r="H27" s="90" t="s">
        <v>125</v>
      </c>
      <c r="I27" s="205" t="s">
        <v>126</v>
      </c>
      <c r="J27" s="188">
        <v>120000</v>
      </c>
      <c r="K27" s="81">
        <v>14</v>
      </c>
      <c r="L27" s="81">
        <v>0</v>
      </c>
      <c r="M27" s="81">
        <v>54</v>
      </c>
      <c r="N27" s="91">
        <v>6</v>
      </c>
      <c r="O27" s="92">
        <v>0</v>
      </c>
      <c r="P27" s="93">
        <f>N27+O27</f>
        <v>6</v>
      </c>
      <c r="Q27" s="82">
        <f>IFERROR(P27/M27,"-")</f>
        <v>0.11111111111111</v>
      </c>
      <c r="R27" s="81">
        <v>1</v>
      </c>
      <c r="S27" s="81">
        <v>3</v>
      </c>
      <c r="T27" s="82">
        <f>IFERROR(S27/(O27+P27),"-")</f>
        <v>0.5</v>
      </c>
      <c r="U27" s="182">
        <f>IFERROR(J27/SUM(P27:P28),"-")</f>
        <v>12000</v>
      </c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>
        <f>SUM(X27:X28)-SUM(J27:J28)</f>
        <v>-99000</v>
      </c>
      <c r="AB27" s="85">
        <f>SUM(X27:X28)/SUM(J27:J28)</f>
        <v>0.175</v>
      </c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>
        <v>1</v>
      </c>
      <c r="AN27" s="101">
        <f>IF(P27=0,"",IF(AM27=0,"",(AM27/P27)))</f>
        <v>0.16666666666667</v>
      </c>
      <c r="AO27" s="100"/>
      <c r="AP27" s="102">
        <f>IFERROR(AP27/AM27,"-")</f>
        <v>0</v>
      </c>
      <c r="AQ27" s="103"/>
      <c r="AR27" s="104">
        <f>IFERROR(AQ27/AM27,"-")</f>
        <v>0</v>
      </c>
      <c r="AS27" s="105"/>
      <c r="AT27" s="105"/>
      <c r="AU27" s="105"/>
      <c r="AV27" s="106">
        <v>1</v>
      </c>
      <c r="AW27" s="107">
        <f>IF(P27=0,"",IF(AV27=0,"",(AV27/P27)))</f>
        <v>0.16666666666667</v>
      </c>
      <c r="AX27" s="106"/>
      <c r="AY27" s="108">
        <f>IFERROR(AX27/AV27,"-")</f>
        <v>0</v>
      </c>
      <c r="AZ27" s="109"/>
      <c r="BA27" s="110">
        <f>IFERROR(AZ27/AV27,"-")</f>
        <v>0</v>
      </c>
      <c r="BB27" s="111"/>
      <c r="BC27" s="111"/>
      <c r="BD27" s="111"/>
      <c r="BE27" s="112">
        <v>2</v>
      </c>
      <c r="BF27" s="113">
        <f>IF(P27=0,"",IF(BE27=0,"",(BE27/P27)))</f>
        <v>0.33333333333333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1</v>
      </c>
      <c r="BO27" s="120">
        <f>IF(P27=0,"",IF(BN27=0,"",(BN27/P27)))</f>
        <v>0.16666666666667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1</v>
      </c>
      <c r="BX27" s="127">
        <f>IF(P27=0,"",IF(BW27=0,"",(BW27/P27)))</f>
        <v>0.16666666666667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127</v>
      </c>
      <c r="C28" s="203"/>
      <c r="D28" s="203" t="s">
        <v>70</v>
      </c>
      <c r="E28" s="203" t="s">
        <v>71</v>
      </c>
      <c r="F28" s="203" t="s">
        <v>68</v>
      </c>
      <c r="G28" s="203"/>
      <c r="H28" s="90"/>
      <c r="I28" s="90"/>
      <c r="J28" s="188"/>
      <c r="K28" s="81">
        <v>18</v>
      </c>
      <c r="L28" s="81">
        <v>16</v>
      </c>
      <c r="M28" s="81">
        <v>11</v>
      </c>
      <c r="N28" s="91">
        <v>4</v>
      </c>
      <c r="O28" s="92">
        <v>0</v>
      </c>
      <c r="P28" s="93">
        <f>N28+O28</f>
        <v>4</v>
      </c>
      <c r="Q28" s="82">
        <f>IFERROR(P28/M28,"-")</f>
        <v>0.36363636363636</v>
      </c>
      <c r="R28" s="81">
        <v>1</v>
      </c>
      <c r="S28" s="81">
        <v>1</v>
      </c>
      <c r="T28" s="82">
        <f>IFERROR(S28/(O28+P28),"-")</f>
        <v>0.25</v>
      </c>
      <c r="U28" s="182"/>
      <c r="V28" s="84">
        <v>1</v>
      </c>
      <c r="W28" s="82">
        <f>IF(P28=0,"-",V28/P28)</f>
        <v>0.25</v>
      </c>
      <c r="X28" s="186">
        <v>21000</v>
      </c>
      <c r="Y28" s="187">
        <f>IFERROR(X28/P28,"-")</f>
        <v>5250</v>
      </c>
      <c r="Z28" s="187">
        <f>IFERROR(X28/V28,"-")</f>
        <v>21000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0.25</v>
      </c>
      <c r="BG28" s="112">
        <v>1</v>
      </c>
      <c r="BH28" s="114">
        <f>IFERROR(BG28/BE28,"-")</f>
        <v>1</v>
      </c>
      <c r="BI28" s="115">
        <v>21000</v>
      </c>
      <c r="BJ28" s="116">
        <f>IFERROR(BI28/BE28,"-")</f>
        <v>21000</v>
      </c>
      <c r="BK28" s="117"/>
      <c r="BL28" s="117"/>
      <c r="BM28" s="117">
        <v>1</v>
      </c>
      <c r="BN28" s="119">
        <v>2</v>
      </c>
      <c r="BO28" s="120">
        <f>IF(P28=0,"",IF(BN28=0,"",(BN28/P28)))</f>
        <v>0.5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1</v>
      </c>
      <c r="BX28" s="127">
        <f>IF(P28=0,"",IF(BW28=0,"",(BW28/P28)))</f>
        <v>0.25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1</v>
      </c>
      <c r="CP28" s="141">
        <v>21000</v>
      </c>
      <c r="CQ28" s="141">
        <v>21000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>
        <f>AB29</f>
        <v>0</v>
      </c>
      <c r="B29" s="203" t="s">
        <v>128</v>
      </c>
      <c r="C29" s="203"/>
      <c r="D29" s="203" t="s">
        <v>104</v>
      </c>
      <c r="E29" s="203" t="s">
        <v>105</v>
      </c>
      <c r="F29" s="203" t="s">
        <v>72</v>
      </c>
      <c r="G29" s="203" t="s">
        <v>124</v>
      </c>
      <c r="H29" s="90" t="s">
        <v>125</v>
      </c>
      <c r="I29" s="90" t="s">
        <v>129</v>
      </c>
      <c r="J29" s="188">
        <v>120000</v>
      </c>
      <c r="K29" s="81">
        <v>10</v>
      </c>
      <c r="L29" s="81">
        <v>0</v>
      </c>
      <c r="M29" s="81">
        <v>43</v>
      </c>
      <c r="N29" s="91">
        <v>4</v>
      </c>
      <c r="O29" s="92">
        <v>0</v>
      </c>
      <c r="P29" s="93">
        <f>N29+O29</f>
        <v>4</v>
      </c>
      <c r="Q29" s="82">
        <f>IFERROR(P29/M29,"-")</f>
        <v>0.093023255813953</v>
      </c>
      <c r="R29" s="81">
        <v>0</v>
      </c>
      <c r="S29" s="81">
        <v>2</v>
      </c>
      <c r="T29" s="82">
        <f>IFERROR(S29/(O29+P29),"-")</f>
        <v>0.5</v>
      </c>
      <c r="U29" s="182">
        <f>IFERROR(J29/SUM(P29:P30),"-")</f>
        <v>24000</v>
      </c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>
        <f>SUM(X29:X30)-SUM(J29:J30)</f>
        <v>-120000</v>
      </c>
      <c r="AB29" s="85">
        <f>SUM(X29:X30)/SUM(J29:J30)</f>
        <v>0</v>
      </c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2</v>
      </c>
      <c r="BO29" s="120">
        <f>IF(P29=0,"",IF(BN29=0,"",(BN29/P29)))</f>
        <v>0.5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2</v>
      </c>
      <c r="BX29" s="127">
        <f>IF(P29=0,"",IF(BW29=0,"",(BW29/P29)))</f>
        <v>0.5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130</v>
      </c>
      <c r="C30" s="203"/>
      <c r="D30" s="203" t="s">
        <v>104</v>
      </c>
      <c r="E30" s="203" t="s">
        <v>105</v>
      </c>
      <c r="F30" s="203" t="s">
        <v>68</v>
      </c>
      <c r="G30" s="203"/>
      <c r="H30" s="90"/>
      <c r="I30" s="90"/>
      <c r="J30" s="188"/>
      <c r="K30" s="81">
        <v>19</v>
      </c>
      <c r="L30" s="81">
        <v>14</v>
      </c>
      <c r="M30" s="81">
        <v>6</v>
      </c>
      <c r="N30" s="91">
        <v>1</v>
      </c>
      <c r="O30" s="92">
        <v>0</v>
      </c>
      <c r="P30" s="93">
        <f>N30+O30</f>
        <v>1</v>
      </c>
      <c r="Q30" s="82">
        <f>IFERROR(P30/M30,"-")</f>
        <v>0.16666666666667</v>
      </c>
      <c r="R30" s="81">
        <v>0</v>
      </c>
      <c r="S30" s="81">
        <v>1</v>
      </c>
      <c r="T30" s="82">
        <f>IFERROR(S30/(O30+P30),"-")</f>
        <v>1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1</v>
      </c>
      <c r="BO30" s="120">
        <f>IF(P30=0,"",IF(BN30=0,"",(BN30/P30)))</f>
        <v>1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>
        <f>AB31</f>
        <v>2.25625</v>
      </c>
      <c r="B31" s="203" t="s">
        <v>131</v>
      </c>
      <c r="C31" s="203"/>
      <c r="D31" s="203" t="s">
        <v>77</v>
      </c>
      <c r="E31" s="203" t="s">
        <v>78</v>
      </c>
      <c r="F31" s="203" t="s">
        <v>72</v>
      </c>
      <c r="G31" s="203" t="s">
        <v>132</v>
      </c>
      <c r="H31" s="90" t="s">
        <v>107</v>
      </c>
      <c r="I31" s="205" t="s">
        <v>126</v>
      </c>
      <c r="J31" s="188">
        <v>80000</v>
      </c>
      <c r="K31" s="81">
        <v>7</v>
      </c>
      <c r="L31" s="81">
        <v>0</v>
      </c>
      <c r="M31" s="81">
        <v>21</v>
      </c>
      <c r="N31" s="91">
        <v>2</v>
      </c>
      <c r="O31" s="92">
        <v>0</v>
      </c>
      <c r="P31" s="93">
        <f>N31+O31</f>
        <v>2</v>
      </c>
      <c r="Q31" s="82">
        <f>IFERROR(P31/M31,"-")</f>
        <v>0.095238095238095</v>
      </c>
      <c r="R31" s="81">
        <v>0</v>
      </c>
      <c r="S31" s="81">
        <v>1</v>
      </c>
      <c r="T31" s="82">
        <f>IFERROR(S31/(O31+P31),"-")</f>
        <v>0.5</v>
      </c>
      <c r="U31" s="182">
        <f>IFERROR(J31/SUM(P31:P32),"-")</f>
        <v>11428.571428571</v>
      </c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>
        <f>SUM(X31:X32)-SUM(J31:J32)</f>
        <v>100500</v>
      </c>
      <c r="AB31" s="85">
        <f>SUM(X31:X32)/SUM(J31:J32)</f>
        <v>2.25625</v>
      </c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0.5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1</v>
      </c>
      <c r="BO31" s="120">
        <f>IF(P31=0,"",IF(BN31=0,"",(BN31/P31)))</f>
        <v>0.5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133</v>
      </c>
      <c r="C32" s="203"/>
      <c r="D32" s="203" t="s">
        <v>77</v>
      </c>
      <c r="E32" s="203" t="s">
        <v>78</v>
      </c>
      <c r="F32" s="203" t="s">
        <v>68</v>
      </c>
      <c r="G32" s="203"/>
      <c r="H32" s="90"/>
      <c r="I32" s="90"/>
      <c r="J32" s="188"/>
      <c r="K32" s="81">
        <v>22</v>
      </c>
      <c r="L32" s="81">
        <v>16</v>
      </c>
      <c r="M32" s="81">
        <v>8</v>
      </c>
      <c r="N32" s="91">
        <v>5</v>
      </c>
      <c r="O32" s="92">
        <v>0</v>
      </c>
      <c r="P32" s="93">
        <f>N32+O32</f>
        <v>5</v>
      </c>
      <c r="Q32" s="82">
        <f>IFERROR(P32/M32,"-")</f>
        <v>0.625</v>
      </c>
      <c r="R32" s="81">
        <v>1</v>
      </c>
      <c r="S32" s="81">
        <v>2</v>
      </c>
      <c r="T32" s="82">
        <f>IFERROR(S32/(O32+P32),"-")</f>
        <v>0.4</v>
      </c>
      <c r="U32" s="182"/>
      <c r="V32" s="84">
        <v>2</v>
      </c>
      <c r="W32" s="82">
        <f>IF(P32=0,"-",V32/P32)</f>
        <v>0.4</v>
      </c>
      <c r="X32" s="186">
        <v>180500</v>
      </c>
      <c r="Y32" s="187">
        <f>IFERROR(X32/P32,"-")</f>
        <v>36100</v>
      </c>
      <c r="Z32" s="187">
        <f>IFERROR(X32/V32,"-")</f>
        <v>90250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>
        <v>1</v>
      </c>
      <c r="AN32" s="101">
        <f>IF(P32=0,"",IF(AM32=0,"",(AM32/P32)))</f>
        <v>0.2</v>
      </c>
      <c r="AO32" s="100">
        <v>1</v>
      </c>
      <c r="AP32" s="102">
        <f>IFERROR(AP32/AM32,"-")</f>
        <v>0</v>
      </c>
      <c r="AQ32" s="103">
        <v>3000</v>
      </c>
      <c r="AR32" s="104">
        <f>IFERROR(AQ32/AM32,"-")</f>
        <v>3000</v>
      </c>
      <c r="AS32" s="105">
        <v>1</v>
      </c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3</v>
      </c>
      <c r="BO32" s="120">
        <f>IF(P32=0,"",IF(BN32=0,"",(BN32/P32)))</f>
        <v>0.6</v>
      </c>
      <c r="BP32" s="121">
        <v>1</v>
      </c>
      <c r="BQ32" s="122">
        <f>IFERROR(BP32/BN32,"-")</f>
        <v>0.33333333333333</v>
      </c>
      <c r="BR32" s="123">
        <v>177500</v>
      </c>
      <c r="BS32" s="124">
        <f>IFERROR(BR32/BN32,"-")</f>
        <v>59166.666666667</v>
      </c>
      <c r="BT32" s="125"/>
      <c r="BU32" s="125"/>
      <c r="BV32" s="125">
        <v>1</v>
      </c>
      <c r="BW32" s="126">
        <v>1</v>
      </c>
      <c r="BX32" s="127">
        <f>IF(P32=0,"",IF(BW32=0,"",(BW32/P32)))</f>
        <v>0.2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2</v>
      </c>
      <c r="CP32" s="141">
        <v>180500</v>
      </c>
      <c r="CQ32" s="141">
        <v>177500</v>
      </c>
      <c r="CR32" s="141"/>
      <c r="CS32" s="142" t="str">
        <f>IF(AND(CQ32=0,CR32=0),"",IF(AND(CQ32&lt;=100000,CR32&lt;=100000),"",IF(CQ32/CP32&gt;0.7,"男高",IF(CR32/CP32&gt;0.7,"女高",""))))</f>
        <v>男高</v>
      </c>
    </row>
    <row r="33" spans="1:98">
      <c r="A33" s="80">
        <f>AB33</f>
        <v>0.2375</v>
      </c>
      <c r="B33" s="203" t="s">
        <v>134</v>
      </c>
      <c r="C33" s="203"/>
      <c r="D33" s="203" t="s">
        <v>135</v>
      </c>
      <c r="E33" s="203" t="s">
        <v>136</v>
      </c>
      <c r="F33" s="203" t="s">
        <v>72</v>
      </c>
      <c r="G33" s="203" t="s">
        <v>132</v>
      </c>
      <c r="H33" s="90" t="s">
        <v>107</v>
      </c>
      <c r="I33" s="204" t="s">
        <v>121</v>
      </c>
      <c r="J33" s="188">
        <v>80000</v>
      </c>
      <c r="K33" s="81">
        <v>3</v>
      </c>
      <c r="L33" s="81">
        <v>0</v>
      </c>
      <c r="M33" s="81">
        <v>18</v>
      </c>
      <c r="N33" s="91">
        <v>1</v>
      </c>
      <c r="O33" s="92">
        <v>0</v>
      </c>
      <c r="P33" s="93">
        <f>N33+O33</f>
        <v>1</v>
      </c>
      <c r="Q33" s="82">
        <f>IFERROR(P33/M33,"-")</f>
        <v>0.055555555555556</v>
      </c>
      <c r="R33" s="81">
        <v>0</v>
      </c>
      <c r="S33" s="81">
        <v>0</v>
      </c>
      <c r="T33" s="82">
        <f>IFERROR(S33/(O33+P33),"-")</f>
        <v>0</v>
      </c>
      <c r="U33" s="182">
        <f>IFERROR(J33/SUM(P33:P34),"-")</f>
        <v>40000</v>
      </c>
      <c r="V33" s="84">
        <v>1</v>
      </c>
      <c r="W33" s="82">
        <f>IF(P33=0,"-",V33/P33)</f>
        <v>1</v>
      </c>
      <c r="X33" s="186">
        <v>19000</v>
      </c>
      <c r="Y33" s="187">
        <f>IFERROR(X33/P33,"-")</f>
        <v>19000</v>
      </c>
      <c r="Z33" s="187">
        <f>IFERROR(X33/V33,"-")</f>
        <v>19000</v>
      </c>
      <c r="AA33" s="188">
        <f>SUM(X33:X34)-SUM(J33:J34)</f>
        <v>-61000</v>
      </c>
      <c r="AB33" s="85">
        <f>SUM(X33:X34)/SUM(J33:J34)</f>
        <v>0.2375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>
        <f>IF(P33=0,"",IF(BN33=0,"",(BN33/P33)))</f>
        <v>0</v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>
        <v>1</v>
      </c>
      <c r="BX33" s="127">
        <f>IF(P33=0,"",IF(BW33=0,"",(BW33/P33)))</f>
        <v>1</v>
      </c>
      <c r="BY33" s="128">
        <v>1</v>
      </c>
      <c r="BZ33" s="129">
        <f>IFERROR(BY33/BW33,"-")</f>
        <v>1</v>
      </c>
      <c r="CA33" s="130">
        <v>19000</v>
      </c>
      <c r="CB33" s="131">
        <f>IFERROR(CA33/BW33,"-")</f>
        <v>19000</v>
      </c>
      <c r="CC33" s="132"/>
      <c r="CD33" s="132"/>
      <c r="CE33" s="132">
        <v>1</v>
      </c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1</v>
      </c>
      <c r="CP33" s="141">
        <v>19000</v>
      </c>
      <c r="CQ33" s="141">
        <v>19000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137</v>
      </c>
      <c r="C34" s="203"/>
      <c r="D34" s="203" t="s">
        <v>135</v>
      </c>
      <c r="E34" s="203" t="s">
        <v>136</v>
      </c>
      <c r="F34" s="203" t="s">
        <v>68</v>
      </c>
      <c r="G34" s="203"/>
      <c r="H34" s="90"/>
      <c r="I34" s="90"/>
      <c r="J34" s="188"/>
      <c r="K34" s="81">
        <v>12</v>
      </c>
      <c r="L34" s="81">
        <v>10</v>
      </c>
      <c r="M34" s="81">
        <v>2</v>
      </c>
      <c r="N34" s="91">
        <v>1</v>
      </c>
      <c r="O34" s="92">
        <v>0</v>
      </c>
      <c r="P34" s="93">
        <f>N34+O34</f>
        <v>1</v>
      </c>
      <c r="Q34" s="82">
        <f>IFERROR(P34/M34,"-")</f>
        <v>0.5</v>
      </c>
      <c r="R34" s="81">
        <v>0</v>
      </c>
      <c r="S34" s="81">
        <v>0</v>
      </c>
      <c r="T34" s="82">
        <f>IFERROR(S34/(O34+P34),"-")</f>
        <v>0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>
        <f>IF(P34=0,"",IF(BN34=0,"",(BN34/P34)))</f>
        <v>0</v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>
        <v>1</v>
      </c>
      <c r="BX34" s="127">
        <f>IF(P34=0,"",IF(BW34=0,"",(BW34/P34)))</f>
        <v>1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>
        <f>AB35</f>
        <v>0.55823529411765</v>
      </c>
      <c r="B35" s="203" t="s">
        <v>138</v>
      </c>
      <c r="C35" s="203"/>
      <c r="D35" s="203" t="s">
        <v>139</v>
      </c>
      <c r="E35" s="203" t="s">
        <v>62</v>
      </c>
      <c r="F35" s="203" t="s">
        <v>72</v>
      </c>
      <c r="G35" s="203" t="s">
        <v>106</v>
      </c>
      <c r="H35" s="90" t="s">
        <v>140</v>
      </c>
      <c r="I35" s="204" t="s">
        <v>66</v>
      </c>
      <c r="J35" s="188">
        <v>85000</v>
      </c>
      <c r="K35" s="81">
        <v>23</v>
      </c>
      <c r="L35" s="81">
        <v>0</v>
      </c>
      <c r="M35" s="81">
        <v>56</v>
      </c>
      <c r="N35" s="91">
        <v>7</v>
      </c>
      <c r="O35" s="92">
        <v>0</v>
      </c>
      <c r="P35" s="93">
        <f>N35+O35</f>
        <v>7</v>
      </c>
      <c r="Q35" s="82">
        <f>IFERROR(P35/M35,"-")</f>
        <v>0.125</v>
      </c>
      <c r="R35" s="81">
        <v>0</v>
      </c>
      <c r="S35" s="81">
        <v>5</v>
      </c>
      <c r="T35" s="82">
        <f>IFERROR(S35/(O35+P35),"-")</f>
        <v>0.71428571428571</v>
      </c>
      <c r="U35" s="182">
        <f>IFERROR(J35/SUM(P35:P36),"-")</f>
        <v>8500</v>
      </c>
      <c r="V35" s="84">
        <v>2</v>
      </c>
      <c r="W35" s="82">
        <f>IF(P35=0,"-",V35/P35)</f>
        <v>0.28571428571429</v>
      </c>
      <c r="X35" s="186">
        <v>38000</v>
      </c>
      <c r="Y35" s="187">
        <f>IFERROR(X35/P35,"-")</f>
        <v>5428.5714285714</v>
      </c>
      <c r="Z35" s="187">
        <f>IFERROR(X35/V35,"-")</f>
        <v>19000</v>
      </c>
      <c r="AA35" s="188">
        <f>SUM(X35:X36)-SUM(J35:J36)</f>
        <v>-37550</v>
      </c>
      <c r="AB35" s="85">
        <f>SUM(X35:X36)/SUM(J35:J36)</f>
        <v>0.55823529411765</v>
      </c>
      <c r="AC35" s="79"/>
      <c r="AD35" s="94">
        <v>1</v>
      </c>
      <c r="AE35" s="95">
        <f>IF(P35=0,"",IF(AD35=0,"",(AD35/P35)))</f>
        <v>0.14285714285714</v>
      </c>
      <c r="AF35" s="94"/>
      <c r="AG35" s="96">
        <f>IFERROR(AF35/AD35,"-")</f>
        <v>0</v>
      </c>
      <c r="AH35" s="97"/>
      <c r="AI35" s="98">
        <f>IFERROR(AH35/AD35,"-")</f>
        <v>0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5</v>
      </c>
      <c r="BO35" s="120">
        <f>IF(P35=0,"",IF(BN35=0,"",(BN35/P35)))</f>
        <v>0.71428571428571</v>
      </c>
      <c r="BP35" s="121">
        <v>2</v>
      </c>
      <c r="BQ35" s="122">
        <f>IFERROR(BP35/BN35,"-")</f>
        <v>0.4</v>
      </c>
      <c r="BR35" s="123">
        <v>38000</v>
      </c>
      <c r="BS35" s="124">
        <f>IFERROR(BR35/BN35,"-")</f>
        <v>7600</v>
      </c>
      <c r="BT35" s="125"/>
      <c r="BU35" s="125">
        <v>1</v>
      </c>
      <c r="BV35" s="125">
        <v>1</v>
      </c>
      <c r="BW35" s="126">
        <v>1</v>
      </c>
      <c r="BX35" s="127">
        <f>IF(P35=0,"",IF(BW35=0,"",(BW35/P35)))</f>
        <v>0.14285714285714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2</v>
      </c>
      <c r="CP35" s="141">
        <v>38000</v>
      </c>
      <c r="CQ35" s="141">
        <v>32000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141</v>
      </c>
      <c r="C36" s="203"/>
      <c r="D36" s="203" t="s">
        <v>139</v>
      </c>
      <c r="E36" s="203" t="s">
        <v>62</v>
      </c>
      <c r="F36" s="203" t="s">
        <v>68</v>
      </c>
      <c r="G36" s="203"/>
      <c r="H36" s="90"/>
      <c r="I36" s="90"/>
      <c r="J36" s="188"/>
      <c r="K36" s="81">
        <v>49</v>
      </c>
      <c r="L36" s="81">
        <v>24</v>
      </c>
      <c r="M36" s="81">
        <v>10</v>
      </c>
      <c r="N36" s="91">
        <v>3</v>
      </c>
      <c r="O36" s="92">
        <v>0</v>
      </c>
      <c r="P36" s="93">
        <f>N36+O36</f>
        <v>3</v>
      </c>
      <c r="Q36" s="82">
        <f>IFERROR(P36/M36,"-")</f>
        <v>0.3</v>
      </c>
      <c r="R36" s="81">
        <v>0</v>
      </c>
      <c r="S36" s="81">
        <v>1</v>
      </c>
      <c r="T36" s="82">
        <f>IFERROR(S36/(O36+P36),"-")</f>
        <v>0.33333333333333</v>
      </c>
      <c r="U36" s="182"/>
      <c r="V36" s="84">
        <v>1</v>
      </c>
      <c r="W36" s="82">
        <f>IF(P36=0,"-",V36/P36)</f>
        <v>0.33333333333333</v>
      </c>
      <c r="X36" s="186">
        <v>9450</v>
      </c>
      <c r="Y36" s="187">
        <f>IFERROR(X36/P36,"-")</f>
        <v>3150</v>
      </c>
      <c r="Z36" s="187">
        <f>IFERROR(X36/V36,"-")</f>
        <v>9450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0.33333333333333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/>
      <c r="BO36" s="120">
        <f>IF(P36=0,"",IF(BN36=0,"",(BN36/P36)))</f>
        <v>0</v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>
        <v>2</v>
      </c>
      <c r="CG36" s="134">
        <f>IF(P36=0,"",IF(CF36=0,"",(CF36/P36)))</f>
        <v>0.66666666666667</v>
      </c>
      <c r="CH36" s="135">
        <v>1</v>
      </c>
      <c r="CI36" s="136">
        <f>IFERROR(CH36/CF36,"-")</f>
        <v>0.5</v>
      </c>
      <c r="CJ36" s="137">
        <v>9450</v>
      </c>
      <c r="CK36" s="138">
        <f>IFERROR(CJ36/CF36,"-")</f>
        <v>4725</v>
      </c>
      <c r="CL36" s="139">
        <v>1</v>
      </c>
      <c r="CM36" s="139"/>
      <c r="CN36" s="139"/>
      <c r="CO36" s="140">
        <v>1</v>
      </c>
      <c r="CP36" s="141">
        <v>9450</v>
      </c>
      <c r="CQ36" s="141">
        <v>9450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2.8823529411765</v>
      </c>
      <c r="B37" s="203" t="s">
        <v>142</v>
      </c>
      <c r="C37" s="203"/>
      <c r="D37" s="203" t="s">
        <v>143</v>
      </c>
      <c r="E37" s="203" t="s">
        <v>78</v>
      </c>
      <c r="F37" s="203" t="s">
        <v>72</v>
      </c>
      <c r="G37" s="203" t="s">
        <v>115</v>
      </c>
      <c r="H37" s="90" t="s">
        <v>140</v>
      </c>
      <c r="I37" s="204" t="s">
        <v>121</v>
      </c>
      <c r="J37" s="188">
        <v>85000</v>
      </c>
      <c r="K37" s="81">
        <v>8</v>
      </c>
      <c r="L37" s="81">
        <v>0</v>
      </c>
      <c r="M37" s="81">
        <v>57</v>
      </c>
      <c r="N37" s="91">
        <v>2</v>
      </c>
      <c r="O37" s="92">
        <v>0</v>
      </c>
      <c r="P37" s="93">
        <f>N37+O37</f>
        <v>2</v>
      </c>
      <c r="Q37" s="82">
        <f>IFERROR(P37/M37,"-")</f>
        <v>0.035087719298246</v>
      </c>
      <c r="R37" s="81">
        <v>0</v>
      </c>
      <c r="S37" s="81">
        <v>1</v>
      </c>
      <c r="T37" s="82">
        <f>IFERROR(S37/(O37+P37),"-")</f>
        <v>0.5</v>
      </c>
      <c r="U37" s="182">
        <f>IFERROR(J37/SUM(P37:P38),"-")</f>
        <v>9444.4444444444</v>
      </c>
      <c r="V37" s="84">
        <v>1</v>
      </c>
      <c r="W37" s="82">
        <f>IF(P37=0,"-",V37/P37)</f>
        <v>0.5</v>
      </c>
      <c r="X37" s="186">
        <v>15000</v>
      </c>
      <c r="Y37" s="187">
        <f>IFERROR(X37/P37,"-")</f>
        <v>7500</v>
      </c>
      <c r="Z37" s="187">
        <f>IFERROR(X37/V37,"-")</f>
        <v>15000</v>
      </c>
      <c r="AA37" s="188">
        <f>SUM(X37:X38)-SUM(J37:J38)</f>
        <v>160000</v>
      </c>
      <c r="AB37" s="85">
        <f>SUM(X37:X38)/SUM(J37:J38)</f>
        <v>2.8823529411765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2</v>
      </c>
      <c r="BO37" s="120">
        <f>IF(P37=0,"",IF(BN37=0,"",(BN37/P37)))</f>
        <v>1</v>
      </c>
      <c r="BP37" s="121">
        <v>1</v>
      </c>
      <c r="BQ37" s="122">
        <f>IFERROR(BP37/BN37,"-")</f>
        <v>0.5</v>
      </c>
      <c r="BR37" s="123">
        <v>15000</v>
      </c>
      <c r="BS37" s="124">
        <f>IFERROR(BR37/BN37,"-")</f>
        <v>7500</v>
      </c>
      <c r="BT37" s="125"/>
      <c r="BU37" s="125"/>
      <c r="BV37" s="125">
        <v>1</v>
      </c>
      <c r="BW37" s="126"/>
      <c r="BX37" s="127">
        <f>IF(P37=0,"",IF(BW37=0,"",(BW37/P37)))</f>
        <v>0</v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15000</v>
      </c>
      <c r="CQ37" s="141">
        <v>15000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144</v>
      </c>
      <c r="C38" s="203"/>
      <c r="D38" s="203" t="s">
        <v>143</v>
      </c>
      <c r="E38" s="203" t="s">
        <v>78</v>
      </c>
      <c r="F38" s="203" t="s">
        <v>68</v>
      </c>
      <c r="G38" s="203"/>
      <c r="H38" s="90"/>
      <c r="I38" s="90"/>
      <c r="J38" s="188"/>
      <c r="K38" s="81">
        <v>42</v>
      </c>
      <c r="L38" s="81">
        <v>30</v>
      </c>
      <c r="M38" s="81">
        <v>10</v>
      </c>
      <c r="N38" s="91">
        <v>7</v>
      </c>
      <c r="O38" s="92">
        <v>0</v>
      </c>
      <c r="P38" s="93">
        <f>N38+O38</f>
        <v>7</v>
      </c>
      <c r="Q38" s="82">
        <f>IFERROR(P38/M38,"-")</f>
        <v>0.7</v>
      </c>
      <c r="R38" s="81">
        <v>0</v>
      </c>
      <c r="S38" s="81">
        <v>4</v>
      </c>
      <c r="T38" s="82">
        <f>IFERROR(S38/(O38+P38),"-")</f>
        <v>0.57142857142857</v>
      </c>
      <c r="U38" s="182"/>
      <c r="V38" s="84">
        <v>1</v>
      </c>
      <c r="W38" s="82">
        <f>IF(P38=0,"-",V38/P38)</f>
        <v>0.14285714285714</v>
      </c>
      <c r="X38" s="186">
        <v>230000</v>
      </c>
      <c r="Y38" s="187">
        <f>IFERROR(X38/P38,"-")</f>
        <v>32857.142857143</v>
      </c>
      <c r="Z38" s="187">
        <f>IFERROR(X38/V38,"-")</f>
        <v>230000</v>
      </c>
      <c r="AA38" s="188"/>
      <c r="AB38" s="85"/>
      <c r="AC38" s="79"/>
      <c r="AD38" s="94">
        <v>1</v>
      </c>
      <c r="AE38" s="95">
        <f>IF(P38=0,"",IF(AD38=0,"",(AD38/P38)))</f>
        <v>0.14285714285714</v>
      </c>
      <c r="AF38" s="94"/>
      <c r="AG38" s="96">
        <f>IFERROR(AF38/AD38,"-")</f>
        <v>0</v>
      </c>
      <c r="AH38" s="97"/>
      <c r="AI38" s="98">
        <f>IFERROR(AH38/AD38,"-")</f>
        <v>0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4</v>
      </c>
      <c r="BO38" s="120">
        <f>IF(P38=0,"",IF(BN38=0,"",(BN38/P38)))</f>
        <v>0.57142857142857</v>
      </c>
      <c r="BP38" s="121">
        <v>1</v>
      </c>
      <c r="BQ38" s="122">
        <f>IFERROR(BP38/BN38,"-")</f>
        <v>0.25</v>
      </c>
      <c r="BR38" s="123">
        <v>230000</v>
      </c>
      <c r="BS38" s="124">
        <f>IFERROR(BR38/BN38,"-")</f>
        <v>57500</v>
      </c>
      <c r="BT38" s="125"/>
      <c r="BU38" s="125"/>
      <c r="BV38" s="125">
        <v>1</v>
      </c>
      <c r="BW38" s="126">
        <v>1</v>
      </c>
      <c r="BX38" s="127">
        <f>IF(P38=0,"",IF(BW38=0,"",(BW38/P38)))</f>
        <v>0.14285714285714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>
        <v>1</v>
      </c>
      <c r="CG38" s="134">
        <f>IF(P38=0,"",IF(CF38=0,"",(CF38/P38)))</f>
        <v>0.14285714285714</v>
      </c>
      <c r="CH38" s="135"/>
      <c r="CI38" s="136">
        <f>IFERROR(CH38/CF38,"-")</f>
        <v>0</v>
      </c>
      <c r="CJ38" s="137"/>
      <c r="CK38" s="138">
        <f>IFERROR(CJ38/CF38,"-")</f>
        <v>0</v>
      </c>
      <c r="CL38" s="139"/>
      <c r="CM38" s="139"/>
      <c r="CN38" s="139"/>
      <c r="CO38" s="140">
        <v>1</v>
      </c>
      <c r="CP38" s="141">
        <v>230000</v>
      </c>
      <c r="CQ38" s="141">
        <v>230000</v>
      </c>
      <c r="CR38" s="141"/>
      <c r="CS38" s="142" t="str">
        <f>IF(AND(CQ38=0,CR38=0),"",IF(AND(CQ38&lt;=100000,CR38&lt;=100000),"",IF(CQ38/CP38&gt;0.7,"男高",IF(CR38/CP38&gt;0.7,"女高",""))))</f>
        <v>男高</v>
      </c>
    </row>
    <row r="39" spans="1:98">
      <c r="A39" s="80">
        <f>AB39</f>
        <v>0.10769230769231</v>
      </c>
      <c r="B39" s="203" t="s">
        <v>145</v>
      </c>
      <c r="C39" s="203"/>
      <c r="D39" s="203" t="s">
        <v>139</v>
      </c>
      <c r="E39" s="203" t="s">
        <v>71</v>
      </c>
      <c r="F39" s="203" t="s">
        <v>72</v>
      </c>
      <c r="G39" s="203" t="s">
        <v>64</v>
      </c>
      <c r="H39" s="90" t="s">
        <v>140</v>
      </c>
      <c r="I39" s="205" t="s">
        <v>146</v>
      </c>
      <c r="J39" s="188">
        <v>65000</v>
      </c>
      <c r="K39" s="81">
        <v>4</v>
      </c>
      <c r="L39" s="81">
        <v>0</v>
      </c>
      <c r="M39" s="81">
        <v>40</v>
      </c>
      <c r="N39" s="91">
        <v>1</v>
      </c>
      <c r="O39" s="92">
        <v>0</v>
      </c>
      <c r="P39" s="93">
        <f>N39+O39</f>
        <v>1</v>
      </c>
      <c r="Q39" s="82">
        <f>IFERROR(P39/M39,"-")</f>
        <v>0.025</v>
      </c>
      <c r="R39" s="81">
        <v>0</v>
      </c>
      <c r="S39" s="81">
        <v>1</v>
      </c>
      <c r="T39" s="82">
        <f>IFERROR(S39/(O39+P39),"-")</f>
        <v>1</v>
      </c>
      <c r="U39" s="182">
        <f>IFERROR(J39/SUM(P39:P40),"-")</f>
        <v>32500</v>
      </c>
      <c r="V39" s="84">
        <v>1</v>
      </c>
      <c r="W39" s="82">
        <f>IF(P39=0,"-",V39/P39)</f>
        <v>1</v>
      </c>
      <c r="X39" s="186">
        <v>1000</v>
      </c>
      <c r="Y39" s="187">
        <f>IFERROR(X39/P39,"-")</f>
        <v>1000</v>
      </c>
      <c r="Z39" s="187">
        <f>IFERROR(X39/V39,"-")</f>
        <v>1000</v>
      </c>
      <c r="AA39" s="188">
        <f>SUM(X39:X40)-SUM(J39:J40)</f>
        <v>-58000</v>
      </c>
      <c r="AB39" s="85">
        <f>SUM(X39:X40)/SUM(J39:J40)</f>
        <v>0.10769230769231</v>
      </c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1</v>
      </c>
      <c r="BO39" s="120">
        <f>IF(P39=0,"",IF(BN39=0,"",(BN39/P39)))</f>
        <v>1</v>
      </c>
      <c r="BP39" s="121">
        <v>1</v>
      </c>
      <c r="BQ39" s="122">
        <f>IFERROR(BP39/BN39,"-")</f>
        <v>1</v>
      </c>
      <c r="BR39" s="123">
        <v>1000</v>
      </c>
      <c r="BS39" s="124">
        <f>IFERROR(BR39/BN39,"-")</f>
        <v>1000</v>
      </c>
      <c r="BT39" s="125">
        <v>1</v>
      </c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1</v>
      </c>
      <c r="CP39" s="141">
        <v>1000</v>
      </c>
      <c r="CQ39" s="141">
        <v>1000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147</v>
      </c>
      <c r="C40" s="203"/>
      <c r="D40" s="203" t="s">
        <v>139</v>
      </c>
      <c r="E40" s="203" t="s">
        <v>71</v>
      </c>
      <c r="F40" s="203" t="s">
        <v>68</v>
      </c>
      <c r="G40" s="203"/>
      <c r="H40" s="90"/>
      <c r="I40" s="90"/>
      <c r="J40" s="188"/>
      <c r="K40" s="81">
        <v>15</v>
      </c>
      <c r="L40" s="81">
        <v>9</v>
      </c>
      <c r="M40" s="81">
        <v>1</v>
      </c>
      <c r="N40" s="91">
        <v>1</v>
      </c>
      <c r="O40" s="92">
        <v>0</v>
      </c>
      <c r="P40" s="93">
        <f>N40+O40</f>
        <v>1</v>
      </c>
      <c r="Q40" s="82">
        <f>IFERROR(P40/M40,"-")</f>
        <v>1</v>
      </c>
      <c r="R40" s="81">
        <v>1</v>
      </c>
      <c r="S40" s="81">
        <v>0</v>
      </c>
      <c r="T40" s="82">
        <f>IFERROR(S40/(O40+P40),"-")</f>
        <v>0</v>
      </c>
      <c r="U40" s="182"/>
      <c r="V40" s="84">
        <v>1</v>
      </c>
      <c r="W40" s="82">
        <f>IF(P40=0,"-",V40/P40)</f>
        <v>1</v>
      </c>
      <c r="X40" s="186">
        <v>6000</v>
      </c>
      <c r="Y40" s="187">
        <f>IFERROR(X40/P40,"-")</f>
        <v>6000</v>
      </c>
      <c r="Z40" s="187">
        <f>IFERROR(X40/V40,"-")</f>
        <v>6000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1</v>
      </c>
      <c r="BF40" s="113">
        <f>IF(P40=0,"",IF(BE40=0,"",(BE40/P40)))</f>
        <v>1</v>
      </c>
      <c r="BG40" s="112">
        <v>1</v>
      </c>
      <c r="BH40" s="114">
        <f>IFERROR(BG40/BE40,"-")</f>
        <v>1</v>
      </c>
      <c r="BI40" s="115">
        <v>6000</v>
      </c>
      <c r="BJ40" s="116">
        <f>IFERROR(BI40/BE40,"-")</f>
        <v>6000</v>
      </c>
      <c r="BK40" s="117"/>
      <c r="BL40" s="117">
        <v>1</v>
      </c>
      <c r="BM40" s="117"/>
      <c r="BN40" s="119"/>
      <c r="BO40" s="120">
        <f>IF(P40=0,"",IF(BN40=0,"",(BN40/P40)))</f>
        <v>0</v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6000</v>
      </c>
      <c r="CQ40" s="141">
        <v>6000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>
        <f>AB41</f>
        <v>0.0125</v>
      </c>
      <c r="B41" s="203" t="s">
        <v>148</v>
      </c>
      <c r="C41" s="203"/>
      <c r="D41" s="203"/>
      <c r="E41" s="203"/>
      <c r="F41" s="203" t="s">
        <v>72</v>
      </c>
      <c r="G41" s="203" t="s">
        <v>149</v>
      </c>
      <c r="H41" s="90" t="s">
        <v>150</v>
      </c>
      <c r="I41" s="90" t="s">
        <v>129</v>
      </c>
      <c r="J41" s="188">
        <v>80000</v>
      </c>
      <c r="K41" s="81">
        <v>10</v>
      </c>
      <c r="L41" s="81">
        <v>0</v>
      </c>
      <c r="M41" s="81">
        <v>79</v>
      </c>
      <c r="N41" s="91">
        <v>6</v>
      </c>
      <c r="O41" s="92">
        <v>0</v>
      </c>
      <c r="P41" s="93">
        <f>N41+O41</f>
        <v>6</v>
      </c>
      <c r="Q41" s="82">
        <f>IFERROR(P41/M41,"-")</f>
        <v>0.075949367088608</v>
      </c>
      <c r="R41" s="81">
        <v>0</v>
      </c>
      <c r="S41" s="81">
        <v>4</v>
      </c>
      <c r="T41" s="82">
        <f>IFERROR(S41/(O41+P41),"-")</f>
        <v>0.66666666666667</v>
      </c>
      <c r="U41" s="182">
        <f>IFERROR(J41/SUM(P41:P42),"-")</f>
        <v>11428.571428571</v>
      </c>
      <c r="V41" s="84">
        <v>1</v>
      </c>
      <c r="W41" s="82">
        <f>IF(P41=0,"-",V41/P41)</f>
        <v>0.16666666666667</v>
      </c>
      <c r="X41" s="186">
        <v>1000</v>
      </c>
      <c r="Y41" s="187">
        <f>IFERROR(X41/P41,"-")</f>
        <v>166.66666666667</v>
      </c>
      <c r="Z41" s="187">
        <f>IFERROR(X41/V41,"-")</f>
        <v>1000</v>
      </c>
      <c r="AA41" s="188">
        <f>SUM(X41:X42)-SUM(J41:J42)</f>
        <v>-79000</v>
      </c>
      <c r="AB41" s="85">
        <f>SUM(X41:X42)/SUM(J41:J42)</f>
        <v>0.0125</v>
      </c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>
        <v>1</v>
      </c>
      <c r="AW41" s="107">
        <f>IF(P41=0,"",IF(AV41=0,"",(AV41/P41)))</f>
        <v>0.16666666666667</v>
      </c>
      <c r="AX41" s="106"/>
      <c r="AY41" s="108">
        <f>IFERROR(AX41/AV41,"-")</f>
        <v>0</v>
      </c>
      <c r="AZ41" s="109"/>
      <c r="BA41" s="110">
        <f>IFERROR(AZ41/AV41,"-")</f>
        <v>0</v>
      </c>
      <c r="BB41" s="111"/>
      <c r="BC41" s="111"/>
      <c r="BD41" s="111"/>
      <c r="BE41" s="112">
        <v>2</v>
      </c>
      <c r="BF41" s="113">
        <f>IF(P41=0,"",IF(BE41=0,"",(BE41/P41)))</f>
        <v>0.33333333333333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3</v>
      </c>
      <c r="BO41" s="120">
        <f>IF(P41=0,"",IF(BN41=0,"",(BN41/P41)))</f>
        <v>0.5</v>
      </c>
      <c r="BP41" s="121">
        <v>1</v>
      </c>
      <c r="BQ41" s="122">
        <f>IFERROR(BP41/BN41,"-")</f>
        <v>0.33333333333333</v>
      </c>
      <c r="BR41" s="123">
        <v>1000</v>
      </c>
      <c r="BS41" s="124">
        <f>IFERROR(BR41/BN41,"-")</f>
        <v>333.33333333333</v>
      </c>
      <c r="BT41" s="125">
        <v>1</v>
      </c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1</v>
      </c>
      <c r="CP41" s="141">
        <v>1000</v>
      </c>
      <c r="CQ41" s="141">
        <v>1000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151</v>
      </c>
      <c r="C42" s="203"/>
      <c r="D42" s="203"/>
      <c r="E42" s="203"/>
      <c r="F42" s="203" t="s">
        <v>68</v>
      </c>
      <c r="G42" s="203"/>
      <c r="H42" s="90"/>
      <c r="I42" s="90"/>
      <c r="J42" s="188"/>
      <c r="K42" s="81">
        <v>19</v>
      </c>
      <c r="L42" s="81">
        <v>16</v>
      </c>
      <c r="M42" s="81">
        <v>9</v>
      </c>
      <c r="N42" s="91">
        <v>1</v>
      </c>
      <c r="O42" s="92">
        <v>0</v>
      </c>
      <c r="P42" s="93">
        <f>N42+O42</f>
        <v>1</v>
      </c>
      <c r="Q42" s="82">
        <f>IFERROR(P42/M42,"-")</f>
        <v>0.11111111111111</v>
      </c>
      <c r="R42" s="81">
        <v>0</v>
      </c>
      <c r="S42" s="81">
        <v>0</v>
      </c>
      <c r="T42" s="82">
        <f>IFERROR(S42/(O42+P42),"-")</f>
        <v>0</v>
      </c>
      <c r="U42" s="182"/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>
        <f>IF(P42=0,"",IF(BN42=0,"",(BN42/P42)))</f>
        <v>0</v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>
        <v>1</v>
      </c>
      <c r="BX42" s="127">
        <f>IF(P42=0,"",IF(BW42=0,"",(BW42/P42)))</f>
        <v>1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30"/>
      <c r="B43" s="87"/>
      <c r="C43" s="88"/>
      <c r="D43" s="88"/>
      <c r="E43" s="88"/>
      <c r="F43" s="89"/>
      <c r="G43" s="90"/>
      <c r="H43" s="90"/>
      <c r="I43" s="90"/>
      <c r="J43" s="192"/>
      <c r="K43" s="34"/>
      <c r="L43" s="34"/>
      <c r="M43" s="31"/>
      <c r="N43" s="23"/>
      <c r="O43" s="23"/>
      <c r="P43" s="23"/>
      <c r="Q43" s="33"/>
      <c r="R43" s="32"/>
      <c r="S43" s="23"/>
      <c r="T43" s="32"/>
      <c r="U43" s="183"/>
      <c r="V43" s="25"/>
      <c r="W43" s="25"/>
      <c r="X43" s="189"/>
      <c r="Y43" s="189"/>
      <c r="Z43" s="189"/>
      <c r="AA43" s="189"/>
      <c r="AB43" s="33"/>
      <c r="AC43" s="59"/>
      <c r="AD43" s="63"/>
      <c r="AE43" s="64"/>
      <c r="AF43" s="63"/>
      <c r="AG43" s="67"/>
      <c r="AH43" s="68"/>
      <c r="AI43" s="69"/>
      <c r="AJ43" s="70"/>
      <c r="AK43" s="70"/>
      <c r="AL43" s="70"/>
      <c r="AM43" s="63"/>
      <c r="AN43" s="64"/>
      <c r="AO43" s="63"/>
      <c r="AP43" s="67"/>
      <c r="AQ43" s="68"/>
      <c r="AR43" s="69"/>
      <c r="AS43" s="70"/>
      <c r="AT43" s="70"/>
      <c r="AU43" s="70"/>
      <c r="AV43" s="63"/>
      <c r="AW43" s="64"/>
      <c r="AX43" s="63"/>
      <c r="AY43" s="67"/>
      <c r="AZ43" s="68"/>
      <c r="BA43" s="69"/>
      <c r="BB43" s="70"/>
      <c r="BC43" s="70"/>
      <c r="BD43" s="70"/>
      <c r="BE43" s="63"/>
      <c r="BF43" s="64"/>
      <c r="BG43" s="63"/>
      <c r="BH43" s="67"/>
      <c r="BI43" s="68"/>
      <c r="BJ43" s="69"/>
      <c r="BK43" s="70"/>
      <c r="BL43" s="70"/>
      <c r="BM43" s="70"/>
      <c r="BN43" s="65"/>
      <c r="BO43" s="66"/>
      <c r="BP43" s="63"/>
      <c r="BQ43" s="67"/>
      <c r="BR43" s="68"/>
      <c r="BS43" s="69"/>
      <c r="BT43" s="70"/>
      <c r="BU43" s="70"/>
      <c r="BV43" s="70"/>
      <c r="BW43" s="65"/>
      <c r="BX43" s="66"/>
      <c r="BY43" s="63"/>
      <c r="BZ43" s="67"/>
      <c r="CA43" s="68"/>
      <c r="CB43" s="69"/>
      <c r="CC43" s="70"/>
      <c r="CD43" s="70"/>
      <c r="CE43" s="70"/>
      <c r="CF43" s="65"/>
      <c r="CG43" s="66"/>
      <c r="CH43" s="63"/>
      <c r="CI43" s="67"/>
      <c r="CJ43" s="68"/>
      <c r="CK43" s="69"/>
      <c r="CL43" s="70"/>
      <c r="CM43" s="70"/>
      <c r="CN43" s="70"/>
      <c r="CO43" s="71"/>
      <c r="CP43" s="68"/>
      <c r="CQ43" s="68"/>
      <c r="CR43" s="68"/>
      <c r="CS43" s="72"/>
    </row>
    <row r="44" spans="1:98">
      <c r="A44" s="30"/>
      <c r="B44" s="37"/>
      <c r="C44" s="21"/>
      <c r="D44" s="21"/>
      <c r="E44" s="21"/>
      <c r="F44" s="22"/>
      <c r="G44" s="36"/>
      <c r="H44" s="36"/>
      <c r="I44" s="75"/>
      <c r="J44" s="193"/>
      <c r="K44" s="34"/>
      <c r="L44" s="34"/>
      <c r="M44" s="31"/>
      <c r="N44" s="23"/>
      <c r="O44" s="23"/>
      <c r="P44" s="23"/>
      <c r="Q44" s="33"/>
      <c r="R44" s="32"/>
      <c r="S44" s="23"/>
      <c r="T44" s="32"/>
      <c r="U44" s="183"/>
      <c r="V44" s="25"/>
      <c r="W44" s="25"/>
      <c r="X44" s="189"/>
      <c r="Y44" s="189"/>
      <c r="Z44" s="189"/>
      <c r="AA44" s="189"/>
      <c r="AB44" s="33"/>
      <c r="AC44" s="61"/>
      <c r="AD44" s="63"/>
      <c r="AE44" s="64"/>
      <c r="AF44" s="63"/>
      <c r="AG44" s="67"/>
      <c r="AH44" s="68"/>
      <c r="AI44" s="69"/>
      <c r="AJ44" s="70"/>
      <c r="AK44" s="70"/>
      <c r="AL44" s="70"/>
      <c r="AM44" s="63"/>
      <c r="AN44" s="64"/>
      <c r="AO44" s="63"/>
      <c r="AP44" s="67"/>
      <c r="AQ44" s="68"/>
      <c r="AR44" s="69"/>
      <c r="AS44" s="70"/>
      <c r="AT44" s="70"/>
      <c r="AU44" s="70"/>
      <c r="AV44" s="63"/>
      <c r="AW44" s="64"/>
      <c r="AX44" s="63"/>
      <c r="AY44" s="67"/>
      <c r="AZ44" s="68"/>
      <c r="BA44" s="69"/>
      <c r="BB44" s="70"/>
      <c r="BC44" s="70"/>
      <c r="BD44" s="70"/>
      <c r="BE44" s="63"/>
      <c r="BF44" s="64"/>
      <c r="BG44" s="63"/>
      <c r="BH44" s="67"/>
      <c r="BI44" s="68"/>
      <c r="BJ44" s="69"/>
      <c r="BK44" s="70"/>
      <c r="BL44" s="70"/>
      <c r="BM44" s="70"/>
      <c r="BN44" s="65"/>
      <c r="BO44" s="66"/>
      <c r="BP44" s="63"/>
      <c r="BQ44" s="67"/>
      <c r="BR44" s="68"/>
      <c r="BS44" s="69"/>
      <c r="BT44" s="70"/>
      <c r="BU44" s="70"/>
      <c r="BV44" s="70"/>
      <c r="BW44" s="65"/>
      <c r="BX44" s="66"/>
      <c r="BY44" s="63"/>
      <c r="BZ44" s="67"/>
      <c r="CA44" s="68"/>
      <c r="CB44" s="69"/>
      <c r="CC44" s="70"/>
      <c r="CD44" s="70"/>
      <c r="CE44" s="70"/>
      <c r="CF44" s="65"/>
      <c r="CG44" s="66"/>
      <c r="CH44" s="63"/>
      <c r="CI44" s="67"/>
      <c r="CJ44" s="68"/>
      <c r="CK44" s="69"/>
      <c r="CL44" s="70"/>
      <c r="CM44" s="70"/>
      <c r="CN44" s="70"/>
      <c r="CO44" s="71"/>
      <c r="CP44" s="68"/>
      <c r="CQ44" s="68"/>
      <c r="CR44" s="68"/>
      <c r="CS44" s="72"/>
    </row>
    <row r="45" spans="1:98">
      <c r="A45" s="19">
        <f>AB45</f>
        <v>0.51346076458753</v>
      </c>
      <c r="B45" s="39"/>
      <c r="C45" s="39"/>
      <c r="D45" s="39"/>
      <c r="E45" s="39"/>
      <c r="F45" s="39"/>
      <c r="G45" s="40" t="s">
        <v>152</v>
      </c>
      <c r="H45" s="40"/>
      <c r="I45" s="40"/>
      <c r="J45" s="190">
        <f>SUM(J6:J44)</f>
        <v>2485000</v>
      </c>
      <c r="K45" s="41">
        <f>SUM(K6:K44)</f>
        <v>784</v>
      </c>
      <c r="L45" s="41">
        <f>SUM(L6:L44)</f>
        <v>363</v>
      </c>
      <c r="M45" s="41">
        <f>SUM(M6:M44)</f>
        <v>1110</v>
      </c>
      <c r="N45" s="41">
        <f>SUM(N6:N44)</f>
        <v>139</v>
      </c>
      <c r="O45" s="41">
        <f>SUM(O6:O44)</f>
        <v>0</v>
      </c>
      <c r="P45" s="41">
        <f>SUM(P6:P44)</f>
        <v>139</v>
      </c>
      <c r="Q45" s="42">
        <f>IFERROR(P45/M45,"-")</f>
        <v>0.12522522522523</v>
      </c>
      <c r="R45" s="78">
        <f>SUM(R6:R44)</f>
        <v>16</v>
      </c>
      <c r="S45" s="78">
        <f>SUM(S6:S44)</f>
        <v>57</v>
      </c>
      <c r="T45" s="42">
        <f>IFERROR(R45/P45,"-")</f>
        <v>0.11510791366906</v>
      </c>
      <c r="U45" s="184">
        <f>IFERROR(J45/P45,"-")</f>
        <v>17877.697841727</v>
      </c>
      <c r="V45" s="44">
        <f>SUM(V6:V44)</f>
        <v>33</v>
      </c>
      <c r="W45" s="42">
        <f>IFERROR(V45/P45,"-")</f>
        <v>0.23741007194245</v>
      </c>
      <c r="X45" s="190">
        <f>SUM(X6:X44)</f>
        <v>1275950</v>
      </c>
      <c r="Y45" s="190">
        <f>IFERROR(X45/P45,"-")</f>
        <v>9179.4964028777</v>
      </c>
      <c r="Z45" s="190">
        <f>IFERROR(X45/V45,"-")</f>
        <v>38665.151515152</v>
      </c>
      <c r="AA45" s="190">
        <f>X45-J45</f>
        <v>-1209050</v>
      </c>
      <c r="AB45" s="47">
        <f>X45/J45</f>
        <v>0.51346076458753</v>
      </c>
      <c r="AC45" s="60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12"/>
    <mergeCell ref="J8:J12"/>
    <mergeCell ref="U8:U12"/>
    <mergeCell ref="AA8:AA12"/>
    <mergeCell ref="AB8:AB12"/>
    <mergeCell ref="A13:A16"/>
    <mergeCell ref="J13:J16"/>
    <mergeCell ref="U13:U16"/>
    <mergeCell ref="AA13:AA16"/>
    <mergeCell ref="AB13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