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<sst xmlns="http://schemas.openxmlformats.org/spreadsheetml/2006/main" uniqueCount="116">
  <si>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</si>
  <si>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</si>
  <si>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</si>
  <si>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</si>
  <si>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</si>
  <si>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</si>
  <si>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</si>
  <si>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</si>
  <si>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</si>
  <si>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</si>
  <si>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</si>
  <si>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</si>
  <si>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</si>
  <si>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</si>
  <si>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</si>
  <si>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</si>
  <si>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</si>
  <si>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</si>
  <si>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</si>
  <si>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</si>
  <si>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</si>
  <si>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</si>
  <si>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</si>
  <si>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</si>
  <si>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</si>
  <si>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</si>
  <si>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</si>
  <si>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</si>
  <si>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</si>
  <si>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</si>
  <si>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</si>
  <si>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</si>
  <si>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</si>
  <si>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</si>
  <si>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</si>
  <si>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</si>
  <si>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</si>
  <si>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</si>
  <si>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</si>
  <si>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</si>
  <si>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</si>
  <si>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</si>
  <si>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</si>
  <si>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</si>
  <si>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</si>
  <si>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</si>
  <si>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</si>
  <si>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</si>
  <si>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</si>
  <si>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</si>
  <si>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</si>
  <si>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</si>
  <si>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</si>
  <si>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</si>
  <si>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</si>
  <si>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</si>
  <si>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</si>
  <si>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</si>
  <si>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</si>
  <si>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</si>
  <si>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pp1900</t>
  </si>
  <si>
    <t>新書籍版（並木塔子）</t>
  </si>
  <si>
    <t>もし出会系大賞があったらこのサイトが受賞しているでしょう</t>
  </si>
  <si>
    <t>lp01</t>
  </si>
  <si>
    <t>スポニチ関東</t>
  </si>
  <si>
    <t>全5段</t>
  </si>
  <si>
    <t>3月05日(金)</t>
  </si>
  <si>
    <t>pp1901</t>
  </si>
  <si>
    <t>空電</t>
  </si>
  <si>
    <t>pp1902</t>
  </si>
  <si>
    <t>スポニチ関西</t>
  </si>
  <si>
    <t>3月06日(土)</t>
  </si>
  <si>
    <t>pp1903</t>
  </si>
  <si>
    <t>pp1904</t>
  </si>
  <si>
    <t>デリヘル版3（並木塔子）</t>
  </si>
  <si>
    <t>スポーツ報知関東</t>
  </si>
  <si>
    <t>全5段つかみ4回</t>
  </si>
  <si>
    <t>3月07日(日)</t>
  </si>
  <si>
    <t>pp1905</t>
  </si>
  <si>
    <t>新書籍版（白い服女性）</t>
  </si>
  <si>
    <t>逆指名祭り</t>
  </si>
  <si>
    <t>3月13日(土)</t>
  </si>
  <si>
    <t>pp1906</t>
  </si>
  <si>
    <t>黒：右女3（赤い服女性）</t>
  </si>
  <si>
    <t>もう50代の熟女だけど</t>
  </si>
  <si>
    <t>3月14日(日)</t>
  </si>
  <si>
    <t>pp1907</t>
  </si>
  <si>
    <t>デリヘル版2（フリー女性⑤）</t>
  </si>
  <si>
    <t>ねぇ昨日4人も会っちゃいましたよ</t>
  </si>
  <si>
    <t>3月20日(土)</t>
  </si>
  <si>
    <t>pp1908</t>
  </si>
  <si>
    <t>(空電共通)</t>
  </si>
  <si>
    <t>空電 (共通)</t>
  </si>
  <si>
    <t>pp1909</t>
  </si>
  <si>
    <t>デイリースポーツ関西</t>
  </si>
  <si>
    <t>全5段・半5段段つかみ10段保証</t>
  </si>
  <si>
    <t>10段保証</t>
  </si>
  <si>
    <t>pp1910</t>
  </si>
  <si>
    <t>pp1911</t>
  </si>
  <si>
    <t>pp1912</t>
  </si>
  <si>
    <t>pp1913</t>
  </si>
  <si>
    <t>記事風版（フリー女性⑨）</t>
  </si>
  <si>
    <t>献身交際キュートな四十路妻</t>
  </si>
  <si>
    <t>pp1914</t>
  </si>
  <si>
    <t>pp1915</t>
  </si>
  <si>
    <t>①黒：右女3（並木塔子）</t>
  </si>
  <si>
    <t>①もう50代の熟女だけど</t>
  </si>
  <si>
    <t>日刊ゲンダイ東海版</t>
  </si>
  <si>
    <t>全2段</t>
  </si>
  <si>
    <t>1～15日</t>
  </si>
  <si>
    <t>pp1916</t>
  </si>
  <si>
    <t>②旧デイリー風（白い服女性）</t>
  </si>
  <si>
    <t>②70歳までの出会いお手伝い</t>
  </si>
  <si>
    <t>16～31日</t>
  </si>
  <si>
    <t>pp1917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</si>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</sst>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1090000</v>
      </c>
      <c r="E6" s="81">
        <v>808</v>
      </c>
      <c r="F6" s="81">
        <v>304</v>
      </c>
      <c r="G6" s="81">
        <v>1126</v>
      </c>
      <c r="H6" s="91">
        <v>115</v>
      </c>
      <c r="I6" s="92">
        <v>2</v>
      </c>
      <c r="J6" s="145">
        <f>H6+I6</f>
        <v>117</v>
      </c>
      <c r="K6" s="82">
        <f>IFERROR(J6/G6,"-")</f>
        <v>0.10390763765542</v>
      </c>
      <c r="L6" s="81">
        <v>10</v>
      </c>
      <c r="M6" s="81">
        <v>24</v>
      </c>
      <c r="N6" s="82">
        <f>IFERROR(L6/J6,"-")</f>
        <v>0.085470085470085</v>
      </c>
      <c r="O6" s="83">
        <f>IFERROR(D6/J6,"-")</f>
        <v>9316.2393162393</v>
      </c>
      <c r="P6" s="84">
        <v>14</v>
      </c>
      <c r="Q6" s="82">
        <f>IFERROR(P6/J6,"-")</f>
        <v>0.11965811965812</v>
      </c>
      <c r="R6" s="200">
        <v>2453000</v>
      </c>
      <c r="S6" s="201">
        <f>IFERROR(R6/J6,"-")</f>
        <v>20965.811965812</v>
      </c>
      <c r="T6" s="201">
        <f>IFERROR(R6/P6,"-")</f>
        <v>175214.28571429</v>
      </c>
      <c r="U6" s="195">
        <f>IFERROR(R6-D6,"-")</f>
        <v>1363000</v>
      </c>
      <c r="V6" s="85">
        <f>R6/D6</f>
        <v>2.2504587155963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1090000</v>
      </c>
      <c r="E9" s="41">
        <f>SUM(E6:E7)</f>
        <v>808</v>
      </c>
      <c r="F9" s="41">
        <f>SUM(F6:F7)</f>
        <v>304</v>
      </c>
      <c r="G9" s="41">
        <f>SUM(G6:G7)</f>
        <v>1126</v>
      </c>
      <c r="H9" s="41">
        <f>SUM(H6:H7)</f>
        <v>115</v>
      </c>
      <c r="I9" s="41">
        <f>SUM(I6:I7)</f>
        <v>2</v>
      </c>
      <c r="J9" s="41">
        <f>SUM(J6:J7)</f>
        <v>117</v>
      </c>
      <c r="K9" s="42">
        <f>IFERROR(J9/G9,"-")</f>
        <v>0.10390763765542</v>
      </c>
      <c r="L9" s="78">
        <f>SUM(L6:L7)</f>
        <v>10</v>
      </c>
      <c r="M9" s="78">
        <f>SUM(M6:M7)</f>
        <v>24</v>
      </c>
      <c r="N9" s="42">
        <f>IFERROR(L9/J9,"-")</f>
        <v>0.085470085470085</v>
      </c>
      <c r="O9" s="43">
        <f>IFERROR(D9/J9,"-")</f>
        <v>9316.2393162393</v>
      </c>
      <c r="P9" s="44">
        <f>SUM(P6:P7)</f>
        <v>14</v>
      </c>
      <c r="Q9" s="42">
        <f>IFERROR(P9/J9,"-")</f>
        <v>0.11965811965812</v>
      </c>
      <c r="R9" s="45">
        <f>SUM(R6:R7)</f>
        <v>2453000</v>
      </c>
      <c r="S9" s="45">
        <f>IFERROR(R9/J9,"-")</f>
        <v>20965.811965812</v>
      </c>
      <c r="T9" s="45">
        <f>IFERROR(R9/P9,"-")</f>
        <v>175214.28571429</v>
      </c>
      <c r="U9" s="46">
        <f>SUM(U6:U7)</f>
        <v>1363000</v>
      </c>
      <c r="V9" s="47">
        <f>IFERROR(R9/D9,"-")</f>
        <v>2.2504587155963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120000</v>
      </c>
      <c r="K6" s="81">
        <v>4</v>
      </c>
      <c r="L6" s="81">
        <v>0</v>
      </c>
      <c r="M6" s="81">
        <v>31</v>
      </c>
      <c r="N6" s="91">
        <v>1</v>
      </c>
      <c r="O6" s="92">
        <v>0</v>
      </c>
      <c r="P6" s="93">
        <f>N6+O6</f>
        <v>1</v>
      </c>
      <c r="Q6" s="82">
        <f>IFERROR(P6/M6,"-")</f>
        <v>0.032258064516129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24000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-120000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30</v>
      </c>
      <c r="L7" s="81">
        <v>22</v>
      </c>
      <c r="M7" s="81">
        <v>14</v>
      </c>
      <c r="N7" s="91">
        <v>4</v>
      </c>
      <c r="O7" s="92">
        <v>0</v>
      </c>
      <c r="P7" s="93">
        <f>N7+O7</f>
        <v>4</v>
      </c>
      <c r="Q7" s="82">
        <f>IFERROR(P7/M7,"-")</f>
        <v>0.28571428571429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4.0733333333333</v>
      </c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71</v>
      </c>
      <c r="J8" s="188">
        <v>150000</v>
      </c>
      <c r="K8" s="81">
        <v>3</v>
      </c>
      <c r="L8" s="81">
        <v>0</v>
      </c>
      <c r="M8" s="81">
        <v>17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75000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461000</v>
      </c>
      <c r="AB8" s="85">
        <f>SUM(X8:X9)/SUM(J8:J9)</f>
        <v>4.0733333333333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34</v>
      </c>
      <c r="L9" s="81">
        <v>25</v>
      </c>
      <c r="M9" s="81">
        <v>22</v>
      </c>
      <c r="N9" s="91">
        <v>2</v>
      </c>
      <c r="O9" s="92">
        <v>0</v>
      </c>
      <c r="P9" s="93">
        <f>N9+O9</f>
        <v>2</v>
      </c>
      <c r="Q9" s="82">
        <f>IFERROR(P9/M9,"-")</f>
        <v>0.090909090909091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611000</v>
      </c>
      <c r="Y9" s="187">
        <f>IFERROR(X9/P9,"-")</f>
        <v>305500</v>
      </c>
      <c r="Z9" s="187">
        <f>IFERROR(X9/V9,"-")</f>
        <v>611000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0.5</v>
      </c>
      <c r="CH9" s="135">
        <v>1</v>
      </c>
      <c r="CI9" s="136">
        <f>IFERROR(CH9/CF9,"-")</f>
        <v>1</v>
      </c>
      <c r="CJ9" s="137">
        <v>611000</v>
      </c>
      <c r="CK9" s="138">
        <f>IFERROR(CJ9/CF9,"-")</f>
        <v>611000</v>
      </c>
      <c r="CL9" s="139"/>
      <c r="CM9" s="139"/>
      <c r="CN9" s="139">
        <v>1</v>
      </c>
      <c r="CO9" s="140">
        <v>1</v>
      </c>
      <c r="CP9" s="141">
        <v>611000</v>
      </c>
      <c r="CQ9" s="141">
        <v>611000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3.1673076923077</v>
      </c>
      <c r="B10" s="203" t="s">
        <v>73</v>
      </c>
      <c r="C10" s="203"/>
      <c r="D10" s="203" t="s">
        <v>74</v>
      </c>
      <c r="E10" s="203" t="s">
        <v>62</v>
      </c>
      <c r="F10" s="203" t="s">
        <v>63</v>
      </c>
      <c r="G10" s="203" t="s">
        <v>75</v>
      </c>
      <c r="H10" s="90" t="s">
        <v>76</v>
      </c>
      <c r="I10" s="205" t="s">
        <v>77</v>
      </c>
      <c r="J10" s="188">
        <v>520000</v>
      </c>
      <c r="K10" s="81">
        <v>38</v>
      </c>
      <c r="L10" s="81">
        <v>0</v>
      </c>
      <c r="M10" s="81">
        <v>178</v>
      </c>
      <c r="N10" s="91">
        <v>11</v>
      </c>
      <c r="O10" s="92">
        <v>0</v>
      </c>
      <c r="P10" s="93">
        <f>N10+O10</f>
        <v>11</v>
      </c>
      <c r="Q10" s="82">
        <f>IFERROR(P10/M10,"-")</f>
        <v>0.061797752808989</v>
      </c>
      <c r="R10" s="81">
        <v>0</v>
      </c>
      <c r="S10" s="81">
        <v>3</v>
      </c>
      <c r="T10" s="82">
        <f>IFERROR(S10/(O10+P10),"-")</f>
        <v>0.27272727272727</v>
      </c>
      <c r="U10" s="182">
        <f>IFERROR(J10/SUM(P10:P14),"-")</f>
        <v>10000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SUM(X10:X14)-SUM(J10:J14)</f>
        <v>1127000</v>
      </c>
      <c r="AB10" s="85">
        <f>SUM(X10:X14)/SUM(J10:J14)</f>
        <v>3.1673076923077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0.27272727272727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0.45454545454545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0.18181818181818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0.090909090909091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79</v>
      </c>
      <c r="E11" s="203" t="s">
        <v>80</v>
      </c>
      <c r="F11" s="203" t="s">
        <v>63</v>
      </c>
      <c r="G11" s="203" t="s">
        <v>75</v>
      </c>
      <c r="H11" s="90" t="s">
        <v>76</v>
      </c>
      <c r="I11" s="204" t="s">
        <v>81</v>
      </c>
      <c r="J11" s="188"/>
      <c r="K11" s="81">
        <v>13</v>
      </c>
      <c r="L11" s="81">
        <v>0</v>
      </c>
      <c r="M11" s="81">
        <v>43</v>
      </c>
      <c r="N11" s="91">
        <v>5</v>
      </c>
      <c r="O11" s="92">
        <v>0</v>
      </c>
      <c r="P11" s="93">
        <f>N11+O11</f>
        <v>5</v>
      </c>
      <c r="Q11" s="82">
        <f>IFERROR(P11/M11,"-")</f>
        <v>0.11627906976744</v>
      </c>
      <c r="R11" s="81">
        <v>0</v>
      </c>
      <c r="S11" s="81">
        <v>3</v>
      </c>
      <c r="T11" s="82">
        <f>IFERROR(S11/(O11+P11),"-")</f>
        <v>0.6</v>
      </c>
      <c r="U11" s="182"/>
      <c r="V11" s="84">
        <v>1</v>
      </c>
      <c r="W11" s="82">
        <f>IF(P11=0,"-",V11/P11)</f>
        <v>0.2</v>
      </c>
      <c r="X11" s="186">
        <v>31000</v>
      </c>
      <c r="Y11" s="187">
        <f>IFERROR(X11/P11,"-")</f>
        <v>6200</v>
      </c>
      <c r="Z11" s="187">
        <f>IFERROR(X11/V11,"-")</f>
        <v>31000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0.6</v>
      </c>
      <c r="BP11" s="121">
        <v>1</v>
      </c>
      <c r="BQ11" s="122">
        <f>IFERROR(BP11/BN11,"-")</f>
        <v>0.33333333333333</v>
      </c>
      <c r="BR11" s="123">
        <v>31000</v>
      </c>
      <c r="BS11" s="124">
        <f>IFERROR(BR11/BN11,"-")</f>
        <v>10333.333333333</v>
      </c>
      <c r="BT11" s="125"/>
      <c r="BU11" s="125"/>
      <c r="BV11" s="125">
        <v>1</v>
      </c>
      <c r="BW11" s="126">
        <v>1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31000</v>
      </c>
      <c r="CQ11" s="141">
        <v>31000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83</v>
      </c>
      <c r="E12" s="203" t="s">
        <v>84</v>
      </c>
      <c r="F12" s="203" t="s">
        <v>63</v>
      </c>
      <c r="G12" s="203" t="s">
        <v>75</v>
      </c>
      <c r="H12" s="90" t="s">
        <v>76</v>
      </c>
      <c r="I12" s="205" t="s">
        <v>85</v>
      </c>
      <c r="J12" s="188"/>
      <c r="K12" s="81">
        <v>22</v>
      </c>
      <c r="L12" s="81">
        <v>0</v>
      </c>
      <c r="M12" s="81">
        <v>51</v>
      </c>
      <c r="N12" s="91">
        <v>9</v>
      </c>
      <c r="O12" s="92">
        <v>1</v>
      </c>
      <c r="P12" s="93">
        <f>N12+O12</f>
        <v>10</v>
      </c>
      <c r="Q12" s="82">
        <f>IFERROR(P12/M12,"-")</f>
        <v>0.19607843137255</v>
      </c>
      <c r="R12" s="81">
        <v>0</v>
      </c>
      <c r="S12" s="81">
        <v>3</v>
      </c>
      <c r="T12" s="82">
        <f>IFERROR(S12/(O12+P12),"-")</f>
        <v>0.27272727272727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0.4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63</v>
      </c>
      <c r="G13" s="203" t="s">
        <v>75</v>
      </c>
      <c r="H13" s="90" t="s">
        <v>76</v>
      </c>
      <c r="I13" s="204" t="s">
        <v>89</v>
      </c>
      <c r="J13" s="188"/>
      <c r="K13" s="81">
        <v>10</v>
      </c>
      <c r="L13" s="81">
        <v>0</v>
      </c>
      <c r="M13" s="81">
        <v>55</v>
      </c>
      <c r="N13" s="91">
        <v>5</v>
      </c>
      <c r="O13" s="92">
        <v>0</v>
      </c>
      <c r="P13" s="93">
        <f>N13+O13</f>
        <v>5</v>
      </c>
      <c r="Q13" s="82">
        <f>IFERROR(P13/M13,"-")</f>
        <v>0.090909090909091</v>
      </c>
      <c r="R13" s="81">
        <v>0</v>
      </c>
      <c r="S13" s="81">
        <v>3</v>
      </c>
      <c r="T13" s="82">
        <f>IFERROR(S13/(O13+P13),"-")</f>
        <v>0.6</v>
      </c>
      <c r="U13" s="182"/>
      <c r="V13" s="84">
        <v>1</v>
      </c>
      <c r="W13" s="82">
        <f>IF(P13=0,"-",V13/P13)</f>
        <v>0.2</v>
      </c>
      <c r="X13" s="186">
        <v>25000</v>
      </c>
      <c r="Y13" s="187">
        <f>IFERROR(X13/P13,"-")</f>
        <v>5000</v>
      </c>
      <c r="Z13" s="187">
        <f>IFERROR(X13/V13,"-")</f>
        <v>25000</v>
      </c>
      <c r="AA13" s="188"/>
      <c r="AB13" s="85"/>
      <c r="AC13" s="79"/>
      <c r="AD13" s="94">
        <v>1</v>
      </c>
      <c r="AE13" s="95">
        <f>IF(P13=0,"",IF(AD13=0,"",(AD13/P13)))</f>
        <v>0.2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>
        <v>1</v>
      </c>
      <c r="BH13" s="114">
        <f>IFERROR(BG13/BE13,"-")</f>
        <v>0.5</v>
      </c>
      <c r="BI13" s="115">
        <v>25000</v>
      </c>
      <c r="BJ13" s="116">
        <f>IFERROR(BI13/BE13,"-")</f>
        <v>12500</v>
      </c>
      <c r="BK13" s="117"/>
      <c r="BL13" s="117"/>
      <c r="BM13" s="117">
        <v>1</v>
      </c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25000</v>
      </c>
      <c r="CQ13" s="141">
        <v>25000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91</v>
      </c>
      <c r="E14" s="203" t="s">
        <v>91</v>
      </c>
      <c r="F14" s="203" t="s">
        <v>68</v>
      </c>
      <c r="G14" s="203" t="s">
        <v>92</v>
      </c>
      <c r="H14" s="90"/>
      <c r="I14" s="90"/>
      <c r="J14" s="188"/>
      <c r="K14" s="81">
        <v>185</v>
      </c>
      <c r="L14" s="81">
        <v>100</v>
      </c>
      <c r="M14" s="81">
        <v>130</v>
      </c>
      <c r="N14" s="91">
        <v>21</v>
      </c>
      <c r="O14" s="92">
        <v>0</v>
      </c>
      <c r="P14" s="93">
        <f>N14+O14</f>
        <v>21</v>
      </c>
      <c r="Q14" s="82">
        <f>IFERROR(P14/M14,"-")</f>
        <v>0.16153846153846</v>
      </c>
      <c r="R14" s="81">
        <v>1</v>
      </c>
      <c r="S14" s="81">
        <v>5</v>
      </c>
      <c r="T14" s="82">
        <f>IFERROR(S14/(O14+P14),"-")</f>
        <v>0.23809523809524</v>
      </c>
      <c r="U14" s="182"/>
      <c r="V14" s="84">
        <v>2</v>
      </c>
      <c r="W14" s="82">
        <f>IF(P14=0,"-",V14/P14)</f>
        <v>0.095238095238095</v>
      </c>
      <c r="X14" s="186">
        <v>1591000</v>
      </c>
      <c r="Y14" s="187">
        <f>IFERROR(X14/P14,"-")</f>
        <v>75761.904761905</v>
      </c>
      <c r="Z14" s="187">
        <f>IFERROR(X14/V14,"-")</f>
        <v>795500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0.047619047619048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10</v>
      </c>
      <c r="BO14" s="120">
        <f>IF(P14=0,"",IF(BN14=0,"",(BN14/P14)))</f>
        <v>0.47619047619048</v>
      </c>
      <c r="BP14" s="121">
        <v>1</v>
      </c>
      <c r="BQ14" s="122">
        <f>IFERROR(BP14/BN14,"-")</f>
        <v>0.1</v>
      </c>
      <c r="BR14" s="123">
        <v>3000</v>
      </c>
      <c r="BS14" s="124">
        <f>IFERROR(BR14/BN14,"-")</f>
        <v>300</v>
      </c>
      <c r="BT14" s="125">
        <v>1</v>
      </c>
      <c r="BU14" s="125"/>
      <c r="BV14" s="125"/>
      <c r="BW14" s="126">
        <v>8</v>
      </c>
      <c r="BX14" s="127">
        <f>IF(P14=0,"",IF(BW14=0,"",(BW14/P14)))</f>
        <v>0.38095238095238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0.095238095238095</v>
      </c>
      <c r="CH14" s="135">
        <v>1</v>
      </c>
      <c r="CI14" s="136">
        <f>IFERROR(CH14/CF14,"-")</f>
        <v>0.5</v>
      </c>
      <c r="CJ14" s="137">
        <v>1608000</v>
      </c>
      <c r="CK14" s="138">
        <f>IFERROR(CJ14/CF14,"-")</f>
        <v>804000</v>
      </c>
      <c r="CL14" s="139"/>
      <c r="CM14" s="139"/>
      <c r="CN14" s="139">
        <v>1</v>
      </c>
      <c r="CO14" s="140">
        <v>2</v>
      </c>
      <c r="CP14" s="141">
        <v>1591000</v>
      </c>
      <c r="CQ14" s="141">
        <v>1608000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>
        <f>AB15</f>
        <v>0.95</v>
      </c>
      <c r="B15" s="203" t="s">
        <v>93</v>
      </c>
      <c r="C15" s="203"/>
      <c r="D15" s="203" t="s">
        <v>74</v>
      </c>
      <c r="E15" s="203" t="s">
        <v>62</v>
      </c>
      <c r="F15" s="203" t="s">
        <v>63</v>
      </c>
      <c r="G15" s="203" t="s">
        <v>94</v>
      </c>
      <c r="H15" s="90" t="s">
        <v>95</v>
      </c>
      <c r="I15" s="90" t="s">
        <v>96</v>
      </c>
      <c r="J15" s="188">
        <v>200000</v>
      </c>
      <c r="K15" s="81">
        <v>26</v>
      </c>
      <c r="L15" s="81">
        <v>0</v>
      </c>
      <c r="M15" s="81">
        <v>126</v>
      </c>
      <c r="N15" s="91">
        <v>9</v>
      </c>
      <c r="O15" s="92">
        <v>0</v>
      </c>
      <c r="P15" s="93">
        <f>N15+O15</f>
        <v>9</v>
      </c>
      <c r="Q15" s="82">
        <f>IFERROR(P15/M15,"-")</f>
        <v>0.071428571428571</v>
      </c>
      <c r="R15" s="81">
        <v>0</v>
      </c>
      <c r="S15" s="81">
        <v>3</v>
      </c>
      <c r="T15" s="82">
        <f>IFERROR(S15/(O15+P15),"-")</f>
        <v>0.33333333333333</v>
      </c>
      <c r="U15" s="182">
        <f>IFERROR(J15/SUM(P15:P20),"-")</f>
        <v>4347.8260869565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SUM(X15:X20)-SUM(J15:J20)</f>
        <v>-10000</v>
      </c>
      <c r="AB15" s="85">
        <f>SUM(X15:X20)/SUM(J15:J20)</f>
        <v>0.95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7</v>
      </c>
      <c r="BO15" s="120">
        <f>IF(P15=0,"",IF(BN15=0,"",(BN15/P15)))</f>
        <v>0.77777777777778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2</v>
      </c>
      <c r="CG15" s="134">
        <f>IF(P15=0,"",IF(CF15=0,"",(CF15/P15)))</f>
        <v>0.22222222222222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79</v>
      </c>
      <c r="E16" s="203" t="s">
        <v>80</v>
      </c>
      <c r="F16" s="203" t="s">
        <v>63</v>
      </c>
      <c r="G16" s="203"/>
      <c r="H16" s="90" t="s">
        <v>95</v>
      </c>
      <c r="I16" s="90"/>
      <c r="J16" s="188"/>
      <c r="K16" s="81">
        <v>11</v>
      </c>
      <c r="L16" s="81">
        <v>0</v>
      </c>
      <c r="M16" s="81">
        <v>48</v>
      </c>
      <c r="N16" s="91">
        <v>2</v>
      </c>
      <c r="O16" s="92">
        <v>0</v>
      </c>
      <c r="P16" s="93">
        <f>N16+O16</f>
        <v>2</v>
      </c>
      <c r="Q16" s="82">
        <f>IFERROR(P16/M16,"-")</f>
        <v>0.041666666666667</v>
      </c>
      <c r="R16" s="81">
        <v>0</v>
      </c>
      <c r="S16" s="81">
        <v>1</v>
      </c>
      <c r="T16" s="82">
        <f>IFERROR(S16/(O16+P16),"-")</f>
        <v>0.5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2</v>
      </c>
      <c r="CG16" s="134">
        <f>IF(P16=0,"",IF(CF16=0,"",(CF16/P16)))</f>
        <v>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98</v>
      </c>
      <c r="C17" s="203"/>
      <c r="D17" s="203" t="s">
        <v>83</v>
      </c>
      <c r="E17" s="203" t="s">
        <v>84</v>
      </c>
      <c r="F17" s="203" t="s">
        <v>63</v>
      </c>
      <c r="G17" s="203"/>
      <c r="H17" s="90" t="s">
        <v>95</v>
      </c>
      <c r="I17" s="90"/>
      <c r="J17" s="188"/>
      <c r="K17" s="81">
        <v>11</v>
      </c>
      <c r="L17" s="81">
        <v>0</v>
      </c>
      <c r="M17" s="81">
        <v>54</v>
      </c>
      <c r="N17" s="91">
        <v>2</v>
      </c>
      <c r="O17" s="92">
        <v>0</v>
      </c>
      <c r="P17" s="93">
        <f>N17+O17</f>
        <v>2</v>
      </c>
      <c r="Q17" s="82">
        <f>IFERROR(P17/M17,"-")</f>
        <v>0.037037037037037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87</v>
      </c>
      <c r="E18" s="203" t="s">
        <v>88</v>
      </c>
      <c r="F18" s="203" t="s">
        <v>63</v>
      </c>
      <c r="G18" s="203"/>
      <c r="H18" s="90" t="s">
        <v>95</v>
      </c>
      <c r="I18" s="90"/>
      <c r="J18" s="188"/>
      <c r="K18" s="81">
        <v>10</v>
      </c>
      <c r="L18" s="81">
        <v>0</v>
      </c>
      <c r="M18" s="81">
        <v>43</v>
      </c>
      <c r="N18" s="91">
        <v>4</v>
      </c>
      <c r="O18" s="92">
        <v>0</v>
      </c>
      <c r="P18" s="93">
        <f>N18+O18</f>
        <v>4</v>
      </c>
      <c r="Q18" s="82">
        <f>IFERROR(P18/M18,"-")</f>
        <v>0.093023255813953</v>
      </c>
      <c r="R18" s="81">
        <v>2</v>
      </c>
      <c r="S18" s="81">
        <v>1</v>
      </c>
      <c r="T18" s="82">
        <f>IFERROR(S18/(O18+P18),"-")</f>
        <v>0.25</v>
      </c>
      <c r="U18" s="182"/>
      <c r="V18" s="84">
        <v>3</v>
      </c>
      <c r="W18" s="82">
        <f>IF(P18=0,"-",V18/P18)</f>
        <v>0.75</v>
      </c>
      <c r="X18" s="186">
        <v>34000</v>
      </c>
      <c r="Y18" s="187">
        <f>IFERROR(X18/P18,"-")</f>
        <v>8500</v>
      </c>
      <c r="Z18" s="187">
        <f>IFERROR(X18/V18,"-")</f>
        <v>11333.333333333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0.75</v>
      </c>
      <c r="BP18" s="121">
        <v>3</v>
      </c>
      <c r="BQ18" s="122">
        <f>IFERROR(BP18/BN18,"-")</f>
        <v>1</v>
      </c>
      <c r="BR18" s="123">
        <v>34000</v>
      </c>
      <c r="BS18" s="124">
        <f>IFERROR(BR18/BN18,"-")</f>
        <v>11333.333333333</v>
      </c>
      <c r="BT18" s="125"/>
      <c r="BU18" s="125">
        <v>2</v>
      </c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34000</v>
      </c>
      <c r="CQ18" s="141">
        <v>15000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101</v>
      </c>
      <c r="E19" s="203" t="s">
        <v>102</v>
      </c>
      <c r="F19" s="203" t="s">
        <v>63</v>
      </c>
      <c r="G19" s="203"/>
      <c r="H19" s="90" t="s">
        <v>95</v>
      </c>
      <c r="I19" s="90"/>
      <c r="J19" s="188"/>
      <c r="K19" s="81">
        <v>8</v>
      </c>
      <c r="L19" s="81">
        <v>0</v>
      </c>
      <c r="M19" s="81">
        <v>51</v>
      </c>
      <c r="N19" s="91">
        <v>4</v>
      </c>
      <c r="O19" s="92">
        <v>0</v>
      </c>
      <c r="P19" s="93">
        <f>N19+O19</f>
        <v>4</v>
      </c>
      <c r="Q19" s="82">
        <f>IFERROR(P19/M19,"-")</f>
        <v>0.07843137254902</v>
      </c>
      <c r="R19" s="81">
        <v>0</v>
      </c>
      <c r="S19" s="81">
        <v>1</v>
      </c>
      <c r="T19" s="82">
        <f>IFERROR(S19/(O19+P19),"-")</f>
        <v>0.25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91</v>
      </c>
      <c r="E20" s="203" t="s">
        <v>91</v>
      </c>
      <c r="F20" s="203" t="s">
        <v>68</v>
      </c>
      <c r="G20" s="203"/>
      <c r="H20" s="90"/>
      <c r="I20" s="90"/>
      <c r="J20" s="188"/>
      <c r="K20" s="81">
        <v>357</v>
      </c>
      <c r="L20" s="81">
        <v>132</v>
      </c>
      <c r="M20" s="81">
        <v>193</v>
      </c>
      <c r="N20" s="91">
        <v>25</v>
      </c>
      <c r="O20" s="92">
        <v>0</v>
      </c>
      <c r="P20" s="93">
        <f>N20+O20</f>
        <v>25</v>
      </c>
      <c r="Q20" s="82">
        <f>IFERROR(P20/M20,"-")</f>
        <v>0.12953367875648</v>
      </c>
      <c r="R20" s="81">
        <v>4</v>
      </c>
      <c r="S20" s="81">
        <v>1</v>
      </c>
      <c r="T20" s="82">
        <f>IFERROR(S20/(O20+P20),"-")</f>
        <v>0.04</v>
      </c>
      <c r="U20" s="182"/>
      <c r="V20" s="84">
        <v>5</v>
      </c>
      <c r="W20" s="82">
        <f>IF(P20=0,"-",V20/P20)</f>
        <v>0.2</v>
      </c>
      <c r="X20" s="186">
        <v>156000</v>
      </c>
      <c r="Y20" s="187">
        <f>IFERROR(X20/P20,"-")</f>
        <v>6240</v>
      </c>
      <c r="Z20" s="187">
        <f>IFERROR(X20/V20,"-")</f>
        <v>31200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2</v>
      </c>
      <c r="AW20" s="107">
        <f>IF(P20=0,"",IF(AV20=0,"",(AV20/P20)))</f>
        <v>0.08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0.04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12</v>
      </c>
      <c r="BO20" s="120">
        <f>IF(P20=0,"",IF(BN20=0,"",(BN20/P20)))</f>
        <v>0.48</v>
      </c>
      <c r="BP20" s="121">
        <v>4</v>
      </c>
      <c r="BQ20" s="122">
        <f>IFERROR(BP20/BN20,"-")</f>
        <v>0.33333333333333</v>
      </c>
      <c r="BR20" s="123">
        <v>153000</v>
      </c>
      <c r="BS20" s="124">
        <f>IFERROR(BR20/BN20,"-")</f>
        <v>12750</v>
      </c>
      <c r="BT20" s="125">
        <v>1</v>
      </c>
      <c r="BU20" s="125"/>
      <c r="BV20" s="125">
        <v>3</v>
      </c>
      <c r="BW20" s="126">
        <v>7</v>
      </c>
      <c r="BX20" s="127">
        <f>IF(P20=0,"",IF(BW20=0,"",(BW20/P20)))</f>
        <v>0.28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3</v>
      </c>
      <c r="CG20" s="134">
        <f>IF(P20=0,"",IF(CF20=0,"",(CF20/P20)))</f>
        <v>0.12</v>
      </c>
      <c r="CH20" s="135">
        <v>1</v>
      </c>
      <c r="CI20" s="136">
        <f>IFERROR(CH20/CF20,"-")</f>
        <v>0.33333333333333</v>
      </c>
      <c r="CJ20" s="137">
        <v>3000</v>
      </c>
      <c r="CK20" s="138">
        <f>IFERROR(CJ20/CF20,"-")</f>
        <v>1000</v>
      </c>
      <c r="CL20" s="139">
        <v>1</v>
      </c>
      <c r="CM20" s="139"/>
      <c r="CN20" s="139"/>
      <c r="CO20" s="140">
        <v>5</v>
      </c>
      <c r="CP20" s="141">
        <v>156000</v>
      </c>
      <c r="CQ20" s="141">
        <v>106000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0.05</v>
      </c>
      <c r="B21" s="203" t="s">
        <v>104</v>
      </c>
      <c r="C21" s="203"/>
      <c r="D21" s="203" t="s">
        <v>105</v>
      </c>
      <c r="E21" s="203" t="s">
        <v>106</v>
      </c>
      <c r="F21" s="203" t="s">
        <v>63</v>
      </c>
      <c r="G21" s="203" t="s">
        <v>107</v>
      </c>
      <c r="H21" s="90" t="s">
        <v>108</v>
      </c>
      <c r="I21" s="90" t="s">
        <v>109</v>
      </c>
      <c r="J21" s="188">
        <v>100000</v>
      </c>
      <c r="K21" s="81">
        <v>3</v>
      </c>
      <c r="L21" s="81">
        <v>0</v>
      </c>
      <c r="M21" s="81">
        <v>16</v>
      </c>
      <c r="N21" s="91">
        <v>1</v>
      </c>
      <c r="O21" s="92">
        <v>0</v>
      </c>
      <c r="P21" s="93">
        <f>N21+O21</f>
        <v>1</v>
      </c>
      <c r="Q21" s="82">
        <f>IFERROR(P21/M21,"-")</f>
        <v>0.0625</v>
      </c>
      <c r="R21" s="81">
        <v>0</v>
      </c>
      <c r="S21" s="81">
        <v>0</v>
      </c>
      <c r="T21" s="82">
        <f>IFERROR(S21/(O21+P21),"-")</f>
        <v>0</v>
      </c>
      <c r="U21" s="182">
        <f>IFERROR(J21/SUM(P21:P23),"-")</f>
        <v>8333.3333333333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SUM(X21:X23)-SUM(J21:J23)</f>
        <v>-95000</v>
      </c>
      <c r="AB21" s="85">
        <f>SUM(X21:X23)/SUM(J21:J23)</f>
        <v>0.05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111</v>
      </c>
      <c r="E22" s="203" t="s">
        <v>112</v>
      </c>
      <c r="F22" s="203" t="s">
        <v>63</v>
      </c>
      <c r="G22" s="203"/>
      <c r="H22" s="90" t="s">
        <v>108</v>
      </c>
      <c r="I22" s="90" t="s">
        <v>113</v>
      </c>
      <c r="J22" s="188"/>
      <c r="K22" s="81">
        <v>9</v>
      </c>
      <c r="L22" s="81">
        <v>0</v>
      </c>
      <c r="M22" s="81">
        <v>31</v>
      </c>
      <c r="N22" s="91">
        <v>4</v>
      </c>
      <c r="O22" s="92">
        <v>0</v>
      </c>
      <c r="P22" s="93">
        <f>N22+O22</f>
        <v>4</v>
      </c>
      <c r="Q22" s="82">
        <f>IFERROR(P22/M22,"-")</f>
        <v>0.12903225806452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0.75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114</v>
      </c>
      <c r="C23" s="203"/>
      <c r="D23" s="203" t="s">
        <v>91</v>
      </c>
      <c r="E23" s="203" t="s">
        <v>91</v>
      </c>
      <c r="F23" s="203" t="s">
        <v>68</v>
      </c>
      <c r="G23" s="203"/>
      <c r="H23" s="90"/>
      <c r="I23" s="90"/>
      <c r="J23" s="188"/>
      <c r="K23" s="81">
        <v>34</v>
      </c>
      <c r="L23" s="81">
        <v>25</v>
      </c>
      <c r="M23" s="81">
        <v>23</v>
      </c>
      <c r="N23" s="91">
        <v>6</v>
      </c>
      <c r="O23" s="92">
        <v>1</v>
      </c>
      <c r="P23" s="93">
        <f>N23+O23</f>
        <v>7</v>
      </c>
      <c r="Q23" s="82">
        <f>IFERROR(P23/M23,"-")</f>
        <v>0.30434782608696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0.14285714285714</v>
      </c>
      <c r="X23" s="186">
        <v>5000</v>
      </c>
      <c r="Y23" s="187">
        <f>IFERROR(X23/P23,"-")</f>
        <v>714.28571428571</v>
      </c>
      <c r="Z23" s="187">
        <f>IFERROR(X23/V23,"-")</f>
        <v>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0.14285714285714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3</v>
      </c>
      <c r="BX23" s="127">
        <f>IF(P23=0,"",IF(BW23=0,"",(BW23/P23)))</f>
        <v>0.42857142857143</v>
      </c>
      <c r="BY23" s="128">
        <v>1</v>
      </c>
      <c r="BZ23" s="129">
        <f>IFERROR(BY23/BW23,"-")</f>
        <v>0.33333333333333</v>
      </c>
      <c r="CA23" s="130">
        <v>5000</v>
      </c>
      <c r="CB23" s="131">
        <f>IFERROR(CA23/BW23,"-")</f>
        <v>1666.6666666667</v>
      </c>
      <c r="CC23" s="132">
        <v>1</v>
      </c>
      <c r="CD23" s="132"/>
      <c r="CE23" s="132"/>
      <c r="CF23" s="133">
        <v>2</v>
      </c>
      <c r="CG23" s="134">
        <f>IF(P23=0,"",IF(CF23=0,"",(CF23/P23)))</f>
        <v>0.28571428571429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2.2504587155963</v>
      </c>
      <c r="B26" s="39"/>
      <c r="C26" s="39"/>
      <c r="D26" s="39"/>
      <c r="E26" s="39"/>
      <c r="F26" s="39"/>
      <c r="G26" s="40" t="s">
        <v>115</v>
      </c>
      <c r="H26" s="40"/>
      <c r="I26" s="40"/>
      <c r="J26" s="190">
        <f>SUM(J6:J25)</f>
        <v>1090000</v>
      </c>
      <c r="K26" s="41">
        <f>SUM(K6:K25)</f>
        <v>808</v>
      </c>
      <c r="L26" s="41">
        <f>SUM(L6:L25)</f>
        <v>304</v>
      </c>
      <c r="M26" s="41">
        <f>SUM(M6:M25)</f>
        <v>1126</v>
      </c>
      <c r="N26" s="41">
        <f>SUM(N6:N25)</f>
        <v>115</v>
      </c>
      <c r="O26" s="41">
        <f>SUM(O6:O25)</f>
        <v>2</v>
      </c>
      <c r="P26" s="41">
        <f>SUM(P6:P25)</f>
        <v>117</v>
      </c>
      <c r="Q26" s="42">
        <f>IFERROR(P26/M26,"-")</f>
        <v>0.10390763765542</v>
      </c>
      <c r="R26" s="78">
        <f>SUM(R6:R25)</f>
        <v>10</v>
      </c>
      <c r="S26" s="78">
        <f>SUM(S6:S25)</f>
        <v>24</v>
      </c>
      <c r="T26" s="42">
        <f>IFERROR(R26/P26,"-")</f>
        <v>0.085470085470085</v>
      </c>
      <c r="U26" s="184">
        <f>IFERROR(J26/P26,"-")</f>
        <v>9316.2393162393</v>
      </c>
      <c r="V26" s="44">
        <f>SUM(V6:V25)</f>
        <v>14</v>
      </c>
      <c r="W26" s="42">
        <f>IFERROR(V26/P26,"-")</f>
        <v>0.11965811965812</v>
      </c>
      <c r="X26" s="190">
        <f>SUM(X6:X25)</f>
        <v>2453000</v>
      </c>
      <c r="Y26" s="190">
        <f>IFERROR(X26/P26,"-")</f>
        <v>20965.811965812</v>
      </c>
      <c r="Z26" s="190">
        <f>IFERROR(X26/V26,"-")</f>
        <v>175214.28571429</v>
      </c>
      <c r="AA26" s="190">
        <f>X26-J26</f>
        <v>1363000</v>
      </c>
      <c r="AB26" s="47">
        <f>X26/J26</f>
        <v>2.2504587155963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4"/>
    <mergeCell ref="J10:J14"/>
    <mergeCell ref="U10:U14"/>
    <mergeCell ref="AA10:AA14"/>
    <mergeCell ref="AB10:AB14"/>
    <mergeCell ref="A15:A20"/>
    <mergeCell ref="J15:J20"/>
    <mergeCell ref="U15:U20"/>
    <mergeCell ref="AA15:AA20"/>
    <mergeCell ref="AB15:AB20"/>
    <mergeCell ref="A21:A23"/>
    <mergeCell ref="J21:J23"/>
    <mergeCell ref="U21:U23"/>
    <mergeCell ref="AA21:AA23"/>
    <mergeCell ref="AB21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