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<sst xmlns="http://schemas.openxmlformats.org/spreadsheetml/2006/main" uniqueCount="140">
  <si>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</si>
  <si>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</si>
  <si>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</si>
  <si>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</si>
  <si>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</si>
  <si>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</si>
  <si>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</si>
  <si>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</si>
  <si>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</si>
  <si>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</si>
  <si>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</si>
  <si>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</si>
  <si>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</si>
  <si>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</si>
  <si>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</si>
  <si>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</si>
  <si>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</si>
  <si>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</si>
  <si>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</si>
  <si>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</si>
  <si>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</si>
  <si>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</si>
  <si>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</si>
  <si>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</si>
  <si>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</si>
  <si>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</si>
  <si>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</si>
  <si>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</si>
  <si>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</si>
  <si>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</si>
  <si>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</si>
  <si>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</si>
  <si>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</si>
  <si>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</si>
  <si>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</si>
  <si>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</si>
  <si>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</si>
  <si>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</si>
  <si>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</si>
  <si>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</si>
  <si>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</si>
  <si>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</si>
  <si>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</si>
  <si>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</si>
  <si>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</si>
  <si>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</si>
  <si>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</si>
  <si>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</si>
  <si>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</si>
  <si>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</si>
  <si>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</si>
  <si>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</si>
  <si>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</si>
  <si>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</si>
  <si>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</si>
  <si>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</si>
  <si>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</si>
  <si>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</si>
  <si>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</si>
  <si>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</si>
  <si>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</si>
  <si>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pp1845</t>
  </si>
  <si>
    <t>記事風版（並木塔子）</t>
  </si>
  <si>
    <t>もう50代の熟女だけど</t>
  </si>
  <si>
    <t>lp01</t>
  </si>
  <si>
    <t>スポニチ関東</t>
  </si>
  <si>
    <t>全5段</t>
  </si>
  <si>
    <t>1月17日(日)</t>
  </si>
  <si>
    <t>pp1846</t>
  </si>
  <si>
    <t>空電</t>
  </si>
  <si>
    <t>pp1847</t>
  </si>
  <si>
    <t>スポニチ関西</t>
  </si>
  <si>
    <t>1月22日(金)</t>
  </si>
  <si>
    <t>pp1848</t>
  </si>
  <si>
    <t>pp1849</t>
  </si>
  <si>
    <t>求人版（並木塔子）</t>
  </si>
  <si>
    <t>この歳で、最高の初体験</t>
  </si>
  <si>
    <t>サンスポ関東</t>
  </si>
  <si>
    <t>1C終面全5段</t>
  </si>
  <si>
    <t>1月23日(土)</t>
  </si>
  <si>
    <t>pp1850</t>
  </si>
  <si>
    <t>pp1851</t>
  </si>
  <si>
    <t>新書籍版（白い服女性）</t>
  </si>
  <si>
    <t>70歳までの出会いリクルート</t>
  </si>
  <si>
    <t>サンスポ関西</t>
  </si>
  <si>
    <t>1月09日(土)</t>
  </si>
  <si>
    <t>pp1852</t>
  </si>
  <si>
    <t>pp1853</t>
  </si>
  <si>
    <t>コンパニオン版（並木塔子）</t>
  </si>
  <si>
    <t>五つ星の出会い今までにない出会いがココに</t>
  </si>
  <si>
    <t>4C半5段</t>
  </si>
  <si>
    <t>1月30日(土)</t>
  </si>
  <si>
    <t>pp1854</t>
  </si>
  <si>
    <t>pp1855</t>
  </si>
  <si>
    <t>pp1856</t>
  </si>
  <si>
    <t>pp1857</t>
  </si>
  <si>
    <t>右女3（フリー女性⑤）</t>
  </si>
  <si>
    <t>お試し登録だけでもOK</t>
  </si>
  <si>
    <t>半5段</t>
  </si>
  <si>
    <t>1月11日(月)</t>
  </si>
  <si>
    <t>pp1858</t>
  </si>
  <si>
    <t>pp1859</t>
  </si>
  <si>
    <t>右女3（フリー女性⑨）</t>
  </si>
  <si>
    <t>1日1回、新鮮出会い隙間時間に少しだけでOK</t>
  </si>
  <si>
    <t>1月15日(金)</t>
  </si>
  <si>
    <t>pp1860</t>
  </si>
  <si>
    <t>pp1861</t>
  </si>
  <si>
    <t>東スポ・大スポ・九スポ・中京</t>
  </si>
  <si>
    <t>記事枠</t>
  </si>
  <si>
    <t>1月28日(木)</t>
  </si>
  <si>
    <t>pp1862</t>
  </si>
  <si>
    <t>pp1863</t>
  </si>
  <si>
    <t>記事(緑)（）</t>
  </si>
  <si>
    <t>154「ねぇ昨日、4人も会っちゃいましたよ！」</t>
  </si>
  <si>
    <t>デイリースポーツ関西</t>
  </si>
  <si>
    <t>4C記事枠</t>
  </si>
  <si>
    <t>1月10日(日)</t>
  </si>
  <si>
    <t>pp1864</t>
  </si>
  <si>
    <t>記事(ノーマル)（）</t>
  </si>
  <si>
    <t>153「若者ではなく【大人の男、限定】だからこそ楽しめるサービスがある」</t>
  </si>
  <si>
    <t>1月16日(土)</t>
  </si>
  <si>
    <t>pp1865</t>
  </si>
  <si>
    <t>記事(赤)（）</t>
  </si>
  <si>
    <t>152「お願い！！一度だけ試して！ダメならすぐ退会していいから！」</t>
  </si>
  <si>
    <t>1月24日(日)</t>
  </si>
  <si>
    <t>pp1866</t>
  </si>
  <si>
    <t>記事(黄)（）</t>
  </si>
  <si>
    <t>151「出会いの達人！次から次へとドドンと来い！」</t>
  </si>
  <si>
    <t>pp1867</t>
  </si>
  <si>
    <t>(空電共通)</t>
  </si>
  <si>
    <t>共通</t>
  </si>
  <si>
    <t>新聞 TOTAL</t>
  </si>
  <si>
    <t>●雑誌 広告</t>
  </si>
  <si>
    <t>zs029</t>
  </si>
  <si>
    <t>右女3（並木塔子）</t>
  </si>
  <si>
    <t>コミック乱twins</t>
  </si>
  <si>
    <t>1C2P</t>
  </si>
  <si>
    <t>1月13日(水)</t>
  </si>
  <si>
    <t>zs030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</si>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</sst>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1160000</v>
      </c>
      <c r="E6" s="81">
        <v>482</v>
      </c>
      <c r="F6" s="81">
        <v>230</v>
      </c>
      <c r="G6" s="81">
        <v>827</v>
      </c>
      <c r="H6" s="91">
        <v>98</v>
      </c>
      <c r="I6" s="92">
        <v>0</v>
      </c>
      <c r="J6" s="145">
        <f>H6+I6</f>
        <v>98</v>
      </c>
      <c r="K6" s="82">
        <f>IFERROR(J6/G6,"-")</f>
        <v>0.11850060459492</v>
      </c>
      <c r="L6" s="81">
        <v>10</v>
      </c>
      <c r="M6" s="81">
        <v>18</v>
      </c>
      <c r="N6" s="82">
        <f>IFERROR(L6/J6,"-")</f>
        <v>0.10204081632653</v>
      </c>
      <c r="O6" s="83">
        <f>IFERROR(D6/J6,"-")</f>
        <v>11836.734693878</v>
      </c>
      <c r="P6" s="84">
        <v>17</v>
      </c>
      <c r="Q6" s="82">
        <f>IFERROR(P6/J6,"-")</f>
        <v>0.1734693877551</v>
      </c>
      <c r="R6" s="200">
        <v>1992400</v>
      </c>
      <c r="S6" s="201">
        <f>IFERROR(R6/J6,"-")</f>
        <v>20330.612244898</v>
      </c>
      <c r="T6" s="201">
        <f>IFERROR(R6/P6,"-")</f>
        <v>117200</v>
      </c>
      <c r="U6" s="195">
        <f>IFERROR(R6-D6,"-")</f>
        <v>832400</v>
      </c>
      <c r="V6" s="85">
        <f>R6/D6</f>
        <v>1.7175862068966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90000</v>
      </c>
      <c r="E7" s="81">
        <v>6</v>
      </c>
      <c r="F7" s="81">
        <v>3</v>
      </c>
      <c r="G7" s="81">
        <v>18</v>
      </c>
      <c r="H7" s="91">
        <v>1</v>
      </c>
      <c r="I7" s="92">
        <v>0</v>
      </c>
      <c r="J7" s="145">
        <f>H7+I7</f>
        <v>1</v>
      </c>
      <c r="K7" s="82">
        <f>IFERROR(J7/G7,"-")</f>
        <v>0.055555555555556</v>
      </c>
      <c r="L7" s="81">
        <v>0</v>
      </c>
      <c r="M7" s="81">
        <v>0</v>
      </c>
      <c r="N7" s="82">
        <f>IFERROR(L7/J7,"-")</f>
        <v>0</v>
      </c>
      <c r="O7" s="83">
        <f>IFERROR(D7/J7,"-")</f>
        <v>90000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-90000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1250000</v>
      </c>
      <c r="E10" s="41">
        <f>SUM(E6:E8)</f>
        <v>488</v>
      </c>
      <c r="F10" s="41">
        <f>SUM(F6:F8)</f>
        <v>233</v>
      </c>
      <c r="G10" s="41">
        <f>SUM(G6:G8)</f>
        <v>845</v>
      </c>
      <c r="H10" s="41">
        <f>SUM(H6:H8)</f>
        <v>99</v>
      </c>
      <c r="I10" s="41">
        <f>SUM(I6:I8)</f>
        <v>0</v>
      </c>
      <c r="J10" s="41">
        <f>SUM(J6:J8)</f>
        <v>99</v>
      </c>
      <c r="K10" s="42">
        <f>IFERROR(J10/G10,"-")</f>
        <v>0.11715976331361</v>
      </c>
      <c r="L10" s="78">
        <f>SUM(L6:L8)</f>
        <v>10</v>
      </c>
      <c r="M10" s="78">
        <f>SUM(M6:M8)</f>
        <v>18</v>
      </c>
      <c r="N10" s="42">
        <f>IFERROR(L10/J10,"-")</f>
        <v>0.1010101010101</v>
      </c>
      <c r="O10" s="43">
        <f>IFERROR(D10/J10,"-")</f>
        <v>12626.262626263</v>
      </c>
      <c r="P10" s="44">
        <f>SUM(P6:P8)</f>
        <v>17</v>
      </c>
      <c r="Q10" s="42">
        <f>IFERROR(P10/J10,"-")</f>
        <v>0.17171717171717</v>
      </c>
      <c r="R10" s="45">
        <f>SUM(R6:R8)</f>
        <v>1992400</v>
      </c>
      <c r="S10" s="45">
        <f>IFERROR(R10/J10,"-")</f>
        <v>20125.252525253</v>
      </c>
      <c r="T10" s="45">
        <f>IFERROR(R10/P10,"-")</f>
        <v>117200</v>
      </c>
      <c r="U10" s="46">
        <f>SUM(U6:U8)</f>
        <v>742400</v>
      </c>
      <c r="V10" s="47">
        <f>IFERROR(R10/D10,"-")</f>
        <v>1.59392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9.9333333333333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120000</v>
      </c>
      <c r="K6" s="81">
        <v>11</v>
      </c>
      <c r="L6" s="81">
        <v>0</v>
      </c>
      <c r="M6" s="81">
        <v>48</v>
      </c>
      <c r="N6" s="91">
        <v>4</v>
      </c>
      <c r="O6" s="92">
        <v>0</v>
      </c>
      <c r="P6" s="93">
        <f>N6+O6</f>
        <v>4</v>
      </c>
      <c r="Q6" s="82">
        <f>IFERROR(P6/M6,"-")</f>
        <v>0.083333333333333</v>
      </c>
      <c r="R6" s="81">
        <v>0</v>
      </c>
      <c r="S6" s="81">
        <v>3</v>
      </c>
      <c r="T6" s="82">
        <f>IFERROR(S6/(O6+P6),"-")</f>
        <v>0.75</v>
      </c>
      <c r="U6" s="182">
        <f>IFERROR(J6/SUM(P6:P7),"-")</f>
        <v>6666.6666666667</v>
      </c>
      <c r="V6" s="84">
        <v>1</v>
      </c>
      <c r="W6" s="82">
        <f>IF(P6=0,"-",V6/P6)</f>
        <v>0.25</v>
      </c>
      <c r="X6" s="186">
        <v>5000</v>
      </c>
      <c r="Y6" s="187">
        <f>IFERROR(X6/P6,"-")</f>
        <v>1250</v>
      </c>
      <c r="Z6" s="187">
        <f>IFERROR(X6/V6,"-")</f>
        <v>5000</v>
      </c>
      <c r="AA6" s="188">
        <f>SUM(X6:X7)-SUM(J6:J7)</f>
        <v>1072000</v>
      </c>
      <c r="AB6" s="85">
        <f>SUM(X6:X7)/SUM(J6:J7)</f>
        <v>9.9333333333333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>
        <v>1</v>
      </c>
      <c r="BH6" s="114">
        <f>IFERROR(BG6/BE6,"-")</f>
        <v>0.5</v>
      </c>
      <c r="BI6" s="115">
        <v>5000</v>
      </c>
      <c r="BJ6" s="116">
        <f>IFERROR(BI6/BE6,"-")</f>
        <v>2500</v>
      </c>
      <c r="BK6" s="117">
        <v>1</v>
      </c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69</v>
      </c>
      <c r="L7" s="81">
        <v>32</v>
      </c>
      <c r="M7" s="81">
        <v>16</v>
      </c>
      <c r="N7" s="91">
        <v>14</v>
      </c>
      <c r="O7" s="92">
        <v>0</v>
      </c>
      <c r="P7" s="93">
        <f>N7+O7</f>
        <v>14</v>
      </c>
      <c r="Q7" s="82">
        <f>IFERROR(P7/M7,"-")</f>
        <v>0.875</v>
      </c>
      <c r="R7" s="81">
        <v>6</v>
      </c>
      <c r="S7" s="81">
        <v>1</v>
      </c>
      <c r="T7" s="82">
        <f>IFERROR(S7/(O7+P7),"-")</f>
        <v>0.071428571428571</v>
      </c>
      <c r="U7" s="182"/>
      <c r="V7" s="84">
        <v>5</v>
      </c>
      <c r="W7" s="82">
        <f>IF(P7=0,"-",V7/P7)</f>
        <v>0.35714285714286</v>
      </c>
      <c r="X7" s="186">
        <v>1187000</v>
      </c>
      <c r="Y7" s="187">
        <f>IFERROR(X7/P7,"-")</f>
        <v>84785.714285714</v>
      </c>
      <c r="Z7" s="187">
        <f>IFERROR(X7/V7,"-")</f>
        <v>237400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0.28571428571429</v>
      </c>
      <c r="BP7" s="121">
        <v>1</v>
      </c>
      <c r="BQ7" s="122">
        <f>IFERROR(BP7/BN7,"-")</f>
        <v>0.25</v>
      </c>
      <c r="BR7" s="123">
        <v>470000</v>
      </c>
      <c r="BS7" s="124">
        <f>IFERROR(BR7/BN7,"-")</f>
        <v>117500</v>
      </c>
      <c r="BT7" s="125"/>
      <c r="BU7" s="125"/>
      <c r="BV7" s="125">
        <v>1</v>
      </c>
      <c r="BW7" s="126">
        <v>7</v>
      </c>
      <c r="BX7" s="127">
        <f>IF(P7=0,"",IF(BW7=0,"",(BW7/P7)))</f>
        <v>0.5</v>
      </c>
      <c r="BY7" s="128">
        <v>3</v>
      </c>
      <c r="BZ7" s="129">
        <f>IFERROR(BY7/BW7,"-")</f>
        <v>0.42857142857143</v>
      </c>
      <c r="CA7" s="130">
        <v>709000</v>
      </c>
      <c r="CB7" s="131">
        <f>IFERROR(CA7/BW7,"-")</f>
        <v>101285.71428571</v>
      </c>
      <c r="CC7" s="132"/>
      <c r="CD7" s="132"/>
      <c r="CE7" s="132">
        <v>3</v>
      </c>
      <c r="CF7" s="133">
        <v>1</v>
      </c>
      <c r="CG7" s="134">
        <f>IF(P7=0,"",IF(CF7=0,"",(CF7/P7)))</f>
        <v>0.071428571428571</v>
      </c>
      <c r="CH7" s="135">
        <v>1</v>
      </c>
      <c r="CI7" s="136">
        <f>IFERROR(CH7/CF7,"-")</f>
        <v>1</v>
      </c>
      <c r="CJ7" s="137">
        <v>8000</v>
      </c>
      <c r="CK7" s="138">
        <f>IFERROR(CJ7/CF7,"-")</f>
        <v>8000</v>
      </c>
      <c r="CL7" s="139"/>
      <c r="CM7" s="139">
        <v>1</v>
      </c>
      <c r="CN7" s="139"/>
      <c r="CO7" s="140">
        <v>5</v>
      </c>
      <c r="CP7" s="141">
        <v>1187000</v>
      </c>
      <c r="CQ7" s="141">
        <v>470000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0.65333333333333</v>
      </c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90" t="s">
        <v>72</v>
      </c>
      <c r="J8" s="188">
        <v>150000</v>
      </c>
      <c r="K8" s="81">
        <v>10</v>
      </c>
      <c r="L8" s="81">
        <v>0</v>
      </c>
      <c r="M8" s="81">
        <v>39</v>
      </c>
      <c r="N8" s="91">
        <v>3</v>
      </c>
      <c r="O8" s="92">
        <v>0</v>
      </c>
      <c r="P8" s="93">
        <f>N8+O8</f>
        <v>3</v>
      </c>
      <c r="Q8" s="82">
        <f>IFERROR(P8/M8,"-")</f>
        <v>0.076923076923077</v>
      </c>
      <c r="R8" s="81">
        <v>1</v>
      </c>
      <c r="S8" s="81">
        <v>1</v>
      </c>
      <c r="T8" s="82">
        <f>IFERROR(S8/(O8+P8),"-")</f>
        <v>0.33333333333333</v>
      </c>
      <c r="U8" s="182">
        <f>IFERROR(J8/SUM(P8:P9),"-")</f>
        <v>25000</v>
      </c>
      <c r="V8" s="84">
        <v>2</v>
      </c>
      <c r="W8" s="82">
        <f>IF(P8=0,"-",V8/P8)</f>
        <v>0.66666666666667</v>
      </c>
      <c r="X8" s="186">
        <v>98000</v>
      </c>
      <c r="Y8" s="187">
        <f>IFERROR(X8/P8,"-")</f>
        <v>32666.666666667</v>
      </c>
      <c r="Z8" s="187">
        <f>IFERROR(X8/V8,"-")</f>
        <v>49000</v>
      </c>
      <c r="AA8" s="188">
        <f>SUM(X8:X9)-SUM(J8:J9)</f>
        <v>-52000</v>
      </c>
      <c r="AB8" s="85">
        <f>SUM(X8:X9)/SUM(J8:J9)</f>
        <v>0.65333333333333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>
        <v>2</v>
      </c>
      <c r="BX8" s="127">
        <f>IF(P8=0,"",IF(BW8=0,"",(BW8/P8)))</f>
        <v>0.66666666666667</v>
      </c>
      <c r="BY8" s="128">
        <v>1</v>
      </c>
      <c r="BZ8" s="129">
        <f>IFERROR(BY8/BW8,"-")</f>
        <v>0.5</v>
      </c>
      <c r="CA8" s="130">
        <v>95000</v>
      </c>
      <c r="CB8" s="131">
        <f>IFERROR(CA8/BW8,"-")</f>
        <v>47500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98000</v>
      </c>
      <c r="CQ8" s="141">
        <v>95000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33</v>
      </c>
      <c r="L9" s="81">
        <v>20</v>
      </c>
      <c r="M9" s="81">
        <v>19</v>
      </c>
      <c r="N9" s="91">
        <v>3</v>
      </c>
      <c r="O9" s="92">
        <v>0</v>
      </c>
      <c r="P9" s="93">
        <f>N9+O9</f>
        <v>3</v>
      </c>
      <c r="Q9" s="82">
        <f>IFERROR(P9/M9,"-")</f>
        <v>0.15789473684211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1.2</v>
      </c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 t="s">
        <v>77</v>
      </c>
      <c r="H10" s="90" t="s">
        <v>78</v>
      </c>
      <c r="I10" s="205" t="s">
        <v>79</v>
      </c>
      <c r="J10" s="188">
        <v>150000</v>
      </c>
      <c r="K10" s="81">
        <v>21</v>
      </c>
      <c r="L10" s="81">
        <v>0</v>
      </c>
      <c r="M10" s="81">
        <v>99</v>
      </c>
      <c r="N10" s="91">
        <v>4</v>
      </c>
      <c r="O10" s="92">
        <v>0</v>
      </c>
      <c r="P10" s="93">
        <f>N10+O10</f>
        <v>4</v>
      </c>
      <c r="Q10" s="82">
        <f>IFERROR(P10/M10,"-")</f>
        <v>0.04040404040404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16666.666666667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30000</v>
      </c>
      <c r="AB10" s="85">
        <f>SUM(X10:X11)/SUM(J10:J11)</f>
        <v>1.2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30</v>
      </c>
      <c r="L11" s="81">
        <v>27</v>
      </c>
      <c r="M11" s="81">
        <v>9</v>
      </c>
      <c r="N11" s="91">
        <v>5</v>
      </c>
      <c r="O11" s="92">
        <v>0</v>
      </c>
      <c r="P11" s="93">
        <f>N11+O11</f>
        <v>5</v>
      </c>
      <c r="Q11" s="82">
        <f>IFERROR(P11/M11,"-")</f>
        <v>0.55555555555556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</v>
      </c>
      <c r="X11" s="186">
        <v>180000</v>
      </c>
      <c r="Y11" s="187">
        <f>IFERROR(X11/P11,"-")</f>
        <v>36000</v>
      </c>
      <c r="Z11" s="187">
        <f>IFERROR(X11/V11,"-")</f>
        <v>180000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5</v>
      </c>
      <c r="BX11" s="127">
        <f>IF(P11=0,"",IF(BW11=0,"",(BW11/P11)))</f>
        <v>1</v>
      </c>
      <c r="BY11" s="128">
        <v>1</v>
      </c>
      <c r="BZ11" s="129">
        <f>IFERROR(BY11/BW11,"-")</f>
        <v>0.2</v>
      </c>
      <c r="CA11" s="130">
        <v>180000</v>
      </c>
      <c r="CB11" s="131">
        <f>IFERROR(CA11/BW11,"-")</f>
        <v>36000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180000</v>
      </c>
      <c r="CQ11" s="141">
        <v>180000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</v>
      </c>
      <c r="B12" s="203" t="s">
        <v>81</v>
      </c>
      <c r="C12" s="203"/>
      <c r="D12" s="203" t="s">
        <v>82</v>
      </c>
      <c r="E12" s="203" t="s">
        <v>83</v>
      </c>
      <c r="F12" s="203" t="s">
        <v>64</v>
      </c>
      <c r="G12" s="203" t="s">
        <v>84</v>
      </c>
      <c r="H12" s="90" t="s">
        <v>78</v>
      </c>
      <c r="I12" s="205" t="s">
        <v>85</v>
      </c>
      <c r="J12" s="188">
        <v>150000</v>
      </c>
      <c r="K12" s="81">
        <v>13</v>
      </c>
      <c r="L12" s="81">
        <v>0</v>
      </c>
      <c r="M12" s="81">
        <v>44</v>
      </c>
      <c r="N12" s="91">
        <v>4</v>
      </c>
      <c r="O12" s="92">
        <v>0</v>
      </c>
      <c r="P12" s="93">
        <f>N12+O12</f>
        <v>4</v>
      </c>
      <c r="Q12" s="82">
        <f>IFERROR(P12/M12,"-")</f>
        <v>0.090909090909091</v>
      </c>
      <c r="R12" s="81">
        <v>0</v>
      </c>
      <c r="S12" s="81">
        <v>2</v>
      </c>
      <c r="T12" s="82">
        <f>IFERROR(S12/(O12+P12),"-")</f>
        <v>0.5</v>
      </c>
      <c r="U12" s="182">
        <f>IFERROR(J12/SUM(P12:P13),"-")</f>
        <v>12500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-150000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82</v>
      </c>
      <c r="E13" s="203" t="s">
        <v>83</v>
      </c>
      <c r="F13" s="203" t="s">
        <v>69</v>
      </c>
      <c r="G13" s="203"/>
      <c r="H13" s="90"/>
      <c r="I13" s="90"/>
      <c r="J13" s="188"/>
      <c r="K13" s="81">
        <v>54</v>
      </c>
      <c r="L13" s="81">
        <v>37</v>
      </c>
      <c r="M13" s="81">
        <v>69</v>
      </c>
      <c r="N13" s="91">
        <v>8</v>
      </c>
      <c r="O13" s="92">
        <v>0</v>
      </c>
      <c r="P13" s="93">
        <f>N13+O13</f>
        <v>8</v>
      </c>
      <c r="Q13" s="82">
        <f>IFERROR(P13/M13,"-")</f>
        <v>0.11594202898551</v>
      </c>
      <c r="R13" s="81">
        <v>0</v>
      </c>
      <c r="S13" s="81">
        <v>1</v>
      </c>
      <c r="T13" s="82">
        <f>IFERROR(S13/(O13+P13),"-")</f>
        <v>0.125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0.375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3.1028571428571</v>
      </c>
      <c r="B14" s="203" t="s">
        <v>87</v>
      </c>
      <c r="C14" s="203"/>
      <c r="D14" s="203" t="s">
        <v>88</v>
      </c>
      <c r="E14" s="203" t="s">
        <v>89</v>
      </c>
      <c r="F14" s="203" t="s">
        <v>64</v>
      </c>
      <c r="G14" s="203" t="s">
        <v>65</v>
      </c>
      <c r="H14" s="90" t="s">
        <v>90</v>
      </c>
      <c r="I14" s="205" t="s">
        <v>91</v>
      </c>
      <c r="J14" s="188">
        <v>140000</v>
      </c>
      <c r="K14" s="81">
        <v>22</v>
      </c>
      <c r="L14" s="81">
        <v>0</v>
      </c>
      <c r="M14" s="81">
        <v>75</v>
      </c>
      <c r="N14" s="91">
        <v>7</v>
      </c>
      <c r="O14" s="92">
        <v>0</v>
      </c>
      <c r="P14" s="93">
        <f>N14+O14</f>
        <v>7</v>
      </c>
      <c r="Q14" s="82">
        <f>IFERROR(P14/M14,"-")</f>
        <v>0.093333333333333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11666.666666667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294400</v>
      </c>
      <c r="AB14" s="85">
        <f>SUM(X14:X15)/SUM(J14:J15)</f>
        <v>3.1028571428571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0.42857142857143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88</v>
      </c>
      <c r="E15" s="203" t="s">
        <v>89</v>
      </c>
      <c r="F15" s="203" t="s">
        <v>69</v>
      </c>
      <c r="G15" s="203"/>
      <c r="H15" s="90"/>
      <c r="I15" s="90"/>
      <c r="J15" s="188"/>
      <c r="K15" s="81">
        <v>45</v>
      </c>
      <c r="L15" s="81">
        <v>32</v>
      </c>
      <c r="M15" s="81">
        <v>10</v>
      </c>
      <c r="N15" s="91">
        <v>5</v>
      </c>
      <c r="O15" s="92">
        <v>0</v>
      </c>
      <c r="P15" s="93">
        <f>N15+O15</f>
        <v>5</v>
      </c>
      <c r="Q15" s="82">
        <f>IFERROR(P15/M15,"-")</f>
        <v>0.5</v>
      </c>
      <c r="R15" s="81">
        <v>0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434400</v>
      </c>
      <c r="Y15" s="187">
        <f>IFERROR(X15/P15,"-")</f>
        <v>86880</v>
      </c>
      <c r="Z15" s="187">
        <f>IFERROR(X15/V15,"-")</f>
        <v>434400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0.4</v>
      </c>
      <c r="CH15" s="135">
        <v>1</v>
      </c>
      <c r="CI15" s="136">
        <f>IFERROR(CH15/CF15,"-")</f>
        <v>0.5</v>
      </c>
      <c r="CJ15" s="137">
        <v>434400</v>
      </c>
      <c r="CK15" s="138">
        <f>IFERROR(CJ15/CF15,"-")</f>
        <v>217200</v>
      </c>
      <c r="CL15" s="139"/>
      <c r="CM15" s="139"/>
      <c r="CN15" s="139">
        <v>1</v>
      </c>
      <c r="CO15" s="140">
        <v>1</v>
      </c>
      <c r="CP15" s="141">
        <v>434400</v>
      </c>
      <c r="CQ15" s="141">
        <v>434400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</v>
      </c>
      <c r="B16" s="203" t="s">
        <v>93</v>
      </c>
      <c r="C16" s="203"/>
      <c r="D16" s="203" t="s">
        <v>88</v>
      </c>
      <c r="E16" s="203" t="s">
        <v>89</v>
      </c>
      <c r="F16" s="203" t="s">
        <v>64</v>
      </c>
      <c r="G16" s="203" t="s">
        <v>71</v>
      </c>
      <c r="H16" s="90" t="s">
        <v>90</v>
      </c>
      <c r="I16" s="205" t="s">
        <v>91</v>
      </c>
      <c r="J16" s="188">
        <v>140000</v>
      </c>
      <c r="K16" s="81">
        <v>13</v>
      </c>
      <c r="L16" s="81">
        <v>0</v>
      </c>
      <c r="M16" s="81">
        <v>90</v>
      </c>
      <c r="N16" s="91">
        <v>3</v>
      </c>
      <c r="O16" s="92">
        <v>0</v>
      </c>
      <c r="P16" s="93">
        <f>N16+O16</f>
        <v>3</v>
      </c>
      <c r="Q16" s="82">
        <f>IFERROR(P16/M16,"-")</f>
        <v>0.033333333333333</v>
      </c>
      <c r="R16" s="81">
        <v>0</v>
      </c>
      <c r="S16" s="81">
        <v>2</v>
      </c>
      <c r="T16" s="82">
        <f>IFERROR(S16/(O16+P16),"-")</f>
        <v>0.66666666666667</v>
      </c>
      <c r="U16" s="182">
        <f>IFERROR(J16/SUM(P16:P17),"-")</f>
        <v>28000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-140000</v>
      </c>
      <c r="AB16" s="85">
        <f>SUM(X16:X17)/SUM(J16:J17)</f>
        <v>0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88</v>
      </c>
      <c r="E17" s="203" t="s">
        <v>89</v>
      </c>
      <c r="F17" s="203" t="s">
        <v>69</v>
      </c>
      <c r="G17" s="203"/>
      <c r="H17" s="90"/>
      <c r="I17" s="90"/>
      <c r="J17" s="188"/>
      <c r="K17" s="81">
        <v>22</v>
      </c>
      <c r="L17" s="81">
        <v>17</v>
      </c>
      <c r="M17" s="81">
        <v>11</v>
      </c>
      <c r="N17" s="91">
        <v>2</v>
      </c>
      <c r="O17" s="92">
        <v>0</v>
      </c>
      <c r="P17" s="93">
        <f>N17+O17</f>
        <v>2</v>
      </c>
      <c r="Q17" s="82">
        <f>IFERROR(P17/M17,"-")</f>
        <v>0.18181818181818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0.46153846153846</v>
      </c>
      <c r="B18" s="203" t="s">
        <v>95</v>
      </c>
      <c r="C18" s="203"/>
      <c r="D18" s="203" t="s">
        <v>96</v>
      </c>
      <c r="E18" s="203" t="s">
        <v>97</v>
      </c>
      <c r="F18" s="203" t="s">
        <v>64</v>
      </c>
      <c r="G18" s="203" t="s">
        <v>77</v>
      </c>
      <c r="H18" s="90" t="s">
        <v>98</v>
      </c>
      <c r="I18" s="90" t="s">
        <v>99</v>
      </c>
      <c r="J18" s="188">
        <v>65000</v>
      </c>
      <c r="K18" s="81">
        <v>5</v>
      </c>
      <c r="L18" s="81">
        <v>0</v>
      </c>
      <c r="M18" s="81">
        <v>36</v>
      </c>
      <c r="N18" s="91">
        <v>2</v>
      </c>
      <c r="O18" s="92">
        <v>0</v>
      </c>
      <c r="P18" s="93">
        <f>N18+O18</f>
        <v>2</v>
      </c>
      <c r="Q18" s="82">
        <f>IFERROR(P18/M18,"-")</f>
        <v>0.055555555555556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10833.333333333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-35000</v>
      </c>
      <c r="AB18" s="85">
        <f>SUM(X18:X19)/SUM(J18:J19)</f>
        <v>0.46153846153846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96</v>
      </c>
      <c r="E19" s="203" t="s">
        <v>97</v>
      </c>
      <c r="F19" s="203" t="s">
        <v>69</v>
      </c>
      <c r="G19" s="203"/>
      <c r="H19" s="90"/>
      <c r="I19" s="90"/>
      <c r="J19" s="188"/>
      <c r="K19" s="81">
        <v>18</v>
      </c>
      <c r="L19" s="81">
        <v>15</v>
      </c>
      <c r="M19" s="81">
        <v>9</v>
      </c>
      <c r="N19" s="91">
        <v>4</v>
      </c>
      <c r="O19" s="92">
        <v>0</v>
      </c>
      <c r="P19" s="93">
        <f>N19+O19</f>
        <v>4</v>
      </c>
      <c r="Q19" s="82">
        <f>IFERROR(P19/M19,"-")</f>
        <v>0.44444444444444</v>
      </c>
      <c r="R19" s="81">
        <v>0</v>
      </c>
      <c r="S19" s="81">
        <v>1</v>
      </c>
      <c r="T19" s="82">
        <f>IFERROR(S19/(O19+P19),"-")</f>
        <v>0.25</v>
      </c>
      <c r="U19" s="182"/>
      <c r="V19" s="84">
        <v>1</v>
      </c>
      <c r="W19" s="82">
        <f>IF(P19=0,"-",V19/P19)</f>
        <v>0.25</v>
      </c>
      <c r="X19" s="186">
        <v>30000</v>
      </c>
      <c r="Y19" s="187">
        <f>IFERROR(X19/P19,"-")</f>
        <v>7500</v>
      </c>
      <c r="Z19" s="187">
        <f>IFERROR(X19/V19,"-")</f>
        <v>30000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>
        <v>1</v>
      </c>
      <c r="BZ19" s="129">
        <f>IFERROR(BY19/BW19,"-")</f>
        <v>1</v>
      </c>
      <c r="CA19" s="130">
        <v>30000</v>
      </c>
      <c r="CB19" s="131">
        <f>IFERROR(CA19/BW19,"-")</f>
        <v>30000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30000</v>
      </c>
      <c r="CQ19" s="141">
        <v>30000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0.41538461538462</v>
      </c>
      <c r="B20" s="203" t="s">
        <v>101</v>
      </c>
      <c r="C20" s="203"/>
      <c r="D20" s="203" t="s">
        <v>102</v>
      </c>
      <c r="E20" s="203" t="s">
        <v>103</v>
      </c>
      <c r="F20" s="203" t="s">
        <v>64</v>
      </c>
      <c r="G20" s="203" t="s">
        <v>84</v>
      </c>
      <c r="H20" s="90" t="s">
        <v>98</v>
      </c>
      <c r="I20" s="90" t="s">
        <v>104</v>
      </c>
      <c r="J20" s="188">
        <v>65000</v>
      </c>
      <c r="K20" s="81">
        <v>7</v>
      </c>
      <c r="L20" s="81">
        <v>0</v>
      </c>
      <c r="M20" s="81">
        <v>35</v>
      </c>
      <c r="N20" s="91">
        <v>2</v>
      </c>
      <c r="O20" s="92">
        <v>0</v>
      </c>
      <c r="P20" s="93">
        <f>N20+O20</f>
        <v>2</v>
      </c>
      <c r="Q20" s="82">
        <f>IFERROR(P20/M20,"-")</f>
        <v>0.057142857142857</v>
      </c>
      <c r="R20" s="81">
        <v>0</v>
      </c>
      <c r="S20" s="81">
        <v>1</v>
      </c>
      <c r="T20" s="82">
        <f>IFERROR(S20/(O20+P20),"-")</f>
        <v>0.5</v>
      </c>
      <c r="U20" s="182">
        <f>IFERROR(J20/SUM(P20:P21),"-")</f>
        <v>16250</v>
      </c>
      <c r="V20" s="84">
        <v>1</v>
      </c>
      <c r="W20" s="82">
        <f>IF(P20=0,"-",V20/P20)</f>
        <v>0.5</v>
      </c>
      <c r="X20" s="186">
        <v>27000</v>
      </c>
      <c r="Y20" s="187">
        <f>IFERROR(X20/P20,"-")</f>
        <v>13500</v>
      </c>
      <c r="Z20" s="187">
        <f>IFERROR(X20/V20,"-")</f>
        <v>27000</v>
      </c>
      <c r="AA20" s="188">
        <f>SUM(X20:X21)-SUM(J20:J21)</f>
        <v>-38000</v>
      </c>
      <c r="AB20" s="85">
        <f>SUM(X20:X21)/SUM(J20:J21)</f>
        <v>0.41538461538462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>
        <v>1</v>
      </c>
      <c r="CI20" s="136">
        <f>IFERROR(CH20/CF20,"-")</f>
        <v>1</v>
      </c>
      <c r="CJ20" s="137">
        <v>27000</v>
      </c>
      <c r="CK20" s="138">
        <f>IFERROR(CJ20/CF20,"-")</f>
        <v>27000</v>
      </c>
      <c r="CL20" s="139"/>
      <c r="CM20" s="139"/>
      <c r="CN20" s="139">
        <v>1</v>
      </c>
      <c r="CO20" s="140">
        <v>1</v>
      </c>
      <c r="CP20" s="141">
        <v>27000</v>
      </c>
      <c r="CQ20" s="141">
        <v>27000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102</v>
      </c>
      <c r="E21" s="203" t="s">
        <v>103</v>
      </c>
      <c r="F21" s="203" t="s">
        <v>69</v>
      </c>
      <c r="G21" s="203"/>
      <c r="H21" s="90"/>
      <c r="I21" s="90"/>
      <c r="J21" s="188"/>
      <c r="K21" s="81">
        <v>18</v>
      </c>
      <c r="L21" s="81">
        <v>14</v>
      </c>
      <c r="M21" s="81">
        <v>6</v>
      </c>
      <c r="N21" s="91">
        <v>2</v>
      </c>
      <c r="O21" s="92">
        <v>0</v>
      </c>
      <c r="P21" s="93">
        <f>N21+O21</f>
        <v>2</v>
      </c>
      <c r="Q21" s="82">
        <f>IFERROR(P21/M21,"-")</f>
        <v>0.33333333333333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0.1</v>
      </c>
      <c r="B22" s="203" t="s">
        <v>106</v>
      </c>
      <c r="C22" s="203"/>
      <c r="D22" s="203"/>
      <c r="E22" s="203"/>
      <c r="F22" s="203" t="s">
        <v>64</v>
      </c>
      <c r="G22" s="203" t="s">
        <v>107</v>
      </c>
      <c r="H22" s="90" t="s">
        <v>108</v>
      </c>
      <c r="I22" s="90" t="s">
        <v>109</v>
      </c>
      <c r="J22" s="188">
        <v>80000</v>
      </c>
      <c r="K22" s="81">
        <v>19</v>
      </c>
      <c r="L22" s="81">
        <v>0</v>
      </c>
      <c r="M22" s="81">
        <v>61</v>
      </c>
      <c r="N22" s="91">
        <v>9</v>
      </c>
      <c r="O22" s="92">
        <v>0</v>
      </c>
      <c r="P22" s="93">
        <f>N22+O22</f>
        <v>9</v>
      </c>
      <c r="Q22" s="82">
        <f>IFERROR(P22/M22,"-")</f>
        <v>0.14754098360656</v>
      </c>
      <c r="R22" s="81">
        <v>1</v>
      </c>
      <c r="S22" s="81">
        <v>2</v>
      </c>
      <c r="T22" s="82">
        <f>IFERROR(S22/(O22+P22),"-")</f>
        <v>0.22222222222222</v>
      </c>
      <c r="U22" s="182">
        <f>IFERROR(J22/SUM(P22:P23),"-")</f>
        <v>6153.8461538462</v>
      </c>
      <c r="V22" s="84">
        <v>1</v>
      </c>
      <c r="W22" s="82">
        <f>IF(P22=0,"-",V22/P22)</f>
        <v>0.11111111111111</v>
      </c>
      <c r="X22" s="186">
        <v>8000</v>
      </c>
      <c r="Y22" s="187">
        <f>IFERROR(X22/P22,"-")</f>
        <v>888.88888888889</v>
      </c>
      <c r="Z22" s="187">
        <f>IFERROR(X22/V22,"-")</f>
        <v>8000</v>
      </c>
      <c r="AA22" s="188">
        <f>SUM(X22:X23)-SUM(J22:J23)</f>
        <v>-72000</v>
      </c>
      <c r="AB22" s="85">
        <f>SUM(X22:X23)/SUM(J22:J23)</f>
        <v>0.1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0.11111111111111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4</v>
      </c>
      <c r="BF22" s="113">
        <f>IF(P22=0,"",IF(BE22=0,"",(BE22/P22)))</f>
        <v>0.44444444444444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0.22222222222222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0.22222222222222</v>
      </c>
      <c r="BY22" s="128">
        <v>1</v>
      </c>
      <c r="BZ22" s="129">
        <f>IFERROR(BY22/BW22,"-")</f>
        <v>0.5</v>
      </c>
      <c r="CA22" s="130">
        <v>8000</v>
      </c>
      <c r="CB22" s="131">
        <f>IFERROR(CA22/BW22,"-")</f>
        <v>4000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/>
      <c r="E23" s="203"/>
      <c r="F23" s="203" t="s">
        <v>69</v>
      </c>
      <c r="G23" s="203"/>
      <c r="H23" s="90"/>
      <c r="I23" s="90"/>
      <c r="J23" s="188"/>
      <c r="K23" s="81">
        <v>14</v>
      </c>
      <c r="L23" s="81">
        <v>12</v>
      </c>
      <c r="M23" s="81">
        <v>9</v>
      </c>
      <c r="N23" s="91">
        <v>4</v>
      </c>
      <c r="O23" s="92">
        <v>0</v>
      </c>
      <c r="P23" s="93">
        <f>N23+O23</f>
        <v>4</v>
      </c>
      <c r="Q23" s="82">
        <f>IFERROR(P23/M23,"-")</f>
        <v>0.44444444444444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0.23</v>
      </c>
      <c r="B24" s="203" t="s">
        <v>111</v>
      </c>
      <c r="C24" s="203"/>
      <c r="D24" s="203" t="s">
        <v>112</v>
      </c>
      <c r="E24" s="203" t="s">
        <v>113</v>
      </c>
      <c r="F24" s="203" t="s">
        <v>64</v>
      </c>
      <c r="G24" s="203" t="s">
        <v>114</v>
      </c>
      <c r="H24" s="90" t="s">
        <v>115</v>
      </c>
      <c r="I24" s="204" t="s">
        <v>116</v>
      </c>
      <c r="J24" s="188">
        <v>100000</v>
      </c>
      <c r="K24" s="81">
        <v>3</v>
      </c>
      <c r="L24" s="81">
        <v>0</v>
      </c>
      <c r="M24" s="81">
        <v>21</v>
      </c>
      <c r="N24" s="91">
        <v>2</v>
      </c>
      <c r="O24" s="92">
        <v>0</v>
      </c>
      <c r="P24" s="93">
        <f>N24+O24</f>
        <v>2</v>
      </c>
      <c r="Q24" s="82">
        <f>IFERROR(P24/M24,"-")</f>
        <v>0.095238095238095</v>
      </c>
      <c r="R24" s="81">
        <v>0</v>
      </c>
      <c r="S24" s="81">
        <v>0</v>
      </c>
      <c r="T24" s="82">
        <f>IFERROR(S24/(O24+P24),"-")</f>
        <v>0</v>
      </c>
      <c r="U24" s="182">
        <f>IFERROR(J24/SUM(P24:P28),"-")</f>
        <v>7692.3076923077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SUM(X24:X28)-SUM(J24:J28)</f>
        <v>-77000</v>
      </c>
      <c r="AB24" s="85">
        <f>SUM(X24:X28)/SUM(J24:J28)</f>
        <v>0.23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 t="s">
        <v>118</v>
      </c>
      <c r="E25" s="203" t="s">
        <v>119</v>
      </c>
      <c r="F25" s="203" t="s">
        <v>64</v>
      </c>
      <c r="G25" s="203" t="s">
        <v>114</v>
      </c>
      <c r="H25" s="90" t="s">
        <v>115</v>
      </c>
      <c r="I25" s="205" t="s">
        <v>120</v>
      </c>
      <c r="J25" s="188"/>
      <c r="K25" s="81">
        <v>6</v>
      </c>
      <c r="L25" s="81">
        <v>0</v>
      </c>
      <c r="M25" s="81">
        <v>23</v>
      </c>
      <c r="N25" s="91">
        <v>1</v>
      </c>
      <c r="O25" s="92">
        <v>0</v>
      </c>
      <c r="P25" s="93">
        <f>N25+O25</f>
        <v>1</v>
      </c>
      <c r="Q25" s="82">
        <f>IFERROR(P25/M25,"-")</f>
        <v>0.043478260869565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121</v>
      </c>
      <c r="C26" s="203"/>
      <c r="D26" s="203" t="s">
        <v>122</v>
      </c>
      <c r="E26" s="203" t="s">
        <v>123</v>
      </c>
      <c r="F26" s="203" t="s">
        <v>64</v>
      </c>
      <c r="G26" s="203" t="s">
        <v>114</v>
      </c>
      <c r="H26" s="90" t="s">
        <v>115</v>
      </c>
      <c r="I26" s="204" t="s">
        <v>124</v>
      </c>
      <c r="J26" s="188"/>
      <c r="K26" s="81">
        <v>7</v>
      </c>
      <c r="L26" s="81">
        <v>0</v>
      </c>
      <c r="M26" s="81">
        <v>31</v>
      </c>
      <c r="N26" s="91">
        <v>2</v>
      </c>
      <c r="O26" s="92">
        <v>0</v>
      </c>
      <c r="P26" s="93">
        <f>N26+O26</f>
        <v>2</v>
      </c>
      <c r="Q26" s="82">
        <f>IFERROR(P26/M26,"-")</f>
        <v>0.064516129032258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0.5</v>
      </c>
      <c r="X26" s="186">
        <v>12000</v>
      </c>
      <c r="Y26" s="187">
        <f>IFERROR(X26/P26,"-")</f>
        <v>6000</v>
      </c>
      <c r="Z26" s="187">
        <f>IFERROR(X26/V26,"-")</f>
        <v>12000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1</v>
      </c>
      <c r="BP26" s="121">
        <v>1</v>
      </c>
      <c r="BQ26" s="122">
        <f>IFERROR(BP26/BN26,"-")</f>
        <v>0.5</v>
      </c>
      <c r="BR26" s="123">
        <v>12000</v>
      </c>
      <c r="BS26" s="124">
        <f>IFERROR(BR26/BN26,"-")</f>
        <v>6000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12000</v>
      </c>
      <c r="CQ26" s="141">
        <v>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125</v>
      </c>
      <c r="C27" s="203"/>
      <c r="D27" s="203" t="s">
        <v>126</v>
      </c>
      <c r="E27" s="203" t="s">
        <v>127</v>
      </c>
      <c r="F27" s="203" t="s">
        <v>64</v>
      </c>
      <c r="G27" s="203" t="s">
        <v>114</v>
      </c>
      <c r="H27" s="90" t="s">
        <v>115</v>
      </c>
      <c r="I27" s="205" t="s">
        <v>91</v>
      </c>
      <c r="J27" s="188"/>
      <c r="K27" s="81">
        <v>3</v>
      </c>
      <c r="L27" s="81">
        <v>0</v>
      </c>
      <c r="M27" s="81">
        <v>22</v>
      </c>
      <c r="N27" s="91">
        <v>2</v>
      </c>
      <c r="O27" s="92">
        <v>0</v>
      </c>
      <c r="P27" s="93">
        <f>N27+O27</f>
        <v>2</v>
      </c>
      <c r="Q27" s="82">
        <f>IFERROR(P27/M27,"-")</f>
        <v>0.090909090909091</v>
      </c>
      <c r="R27" s="81">
        <v>0</v>
      </c>
      <c r="S27" s="81">
        <v>1</v>
      </c>
      <c r="T27" s="82">
        <f>IFERROR(S27/(O27+P27),"-")</f>
        <v>0.5</v>
      </c>
      <c r="U27" s="182"/>
      <c r="V27" s="84">
        <v>1</v>
      </c>
      <c r="W27" s="82">
        <f>IF(P27=0,"-",V27/P27)</f>
        <v>0.5</v>
      </c>
      <c r="X27" s="186">
        <v>3000</v>
      </c>
      <c r="Y27" s="187">
        <f>IFERROR(X27/P27,"-")</f>
        <v>1500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>
        <v>1</v>
      </c>
      <c r="BQ27" s="122">
        <f>IFERROR(BP27/BN27,"-")</f>
        <v>1</v>
      </c>
      <c r="BR27" s="123">
        <v>3000</v>
      </c>
      <c r="BS27" s="124">
        <f>IFERROR(BR27/BN27,"-")</f>
        <v>3000</v>
      </c>
      <c r="BT27" s="125">
        <v>1</v>
      </c>
      <c r="BU27" s="125"/>
      <c r="BV27" s="125"/>
      <c r="BW27" s="126">
        <v>1</v>
      </c>
      <c r="BX27" s="127">
        <f>IF(P27=0,"",IF(BW27=0,"",(BW27/P27)))</f>
        <v>0.5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129</v>
      </c>
      <c r="E28" s="203" t="s">
        <v>129</v>
      </c>
      <c r="F28" s="203" t="s">
        <v>69</v>
      </c>
      <c r="G28" s="203" t="s">
        <v>130</v>
      </c>
      <c r="H28" s="90"/>
      <c r="I28" s="90"/>
      <c r="J28" s="188"/>
      <c r="K28" s="81">
        <v>39</v>
      </c>
      <c r="L28" s="81">
        <v>24</v>
      </c>
      <c r="M28" s="81">
        <v>45</v>
      </c>
      <c r="N28" s="91">
        <v>6</v>
      </c>
      <c r="O28" s="92">
        <v>0</v>
      </c>
      <c r="P28" s="93">
        <f>N28+O28</f>
        <v>6</v>
      </c>
      <c r="Q28" s="82">
        <f>IFERROR(P28/M28,"-")</f>
        <v>0.13333333333333</v>
      </c>
      <c r="R28" s="81">
        <v>0</v>
      </c>
      <c r="S28" s="81">
        <v>2</v>
      </c>
      <c r="T28" s="82">
        <f>IFERROR(S28/(O28+P28),"-")</f>
        <v>0.33333333333333</v>
      </c>
      <c r="U28" s="182"/>
      <c r="V28" s="84">
        <v>2</v>
      </c>
      <c r="W28" s="82">
        <f>IF(P28=0,"-",V28/P28)</f>
        <v>0.33333333333333</v>
      </c>
      <c r="X28" s="186">
        <v>8000</v>
      </c>
      <c r="Y28" s="187">
        <f>IFERROR(X28/P28,"-")</f>
        <v>1333.3333333333</v>
      </c>
      <c r="Z28" s="187">
        <f>IFERROR(X28/V28,"-")</f>
        <v>4000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4</v>
      </c>
      <c r="BO28" s="120">
        <f>IF(P28=0,"",IF(BN28=0,"",(BN28/P28)))</f>
        <v>0.66666666666667</v>
      </c>
      <c r="BP28" s="121">
        <v>2</v>
      </c>
      <c r="BQ28" s="122">
        <f>IFERROR(BP28/BN28,"-")</f>
        <v>0.5</v>
      </c>
      <c r="BR28" s="123">
        <v>8000</v>
      </c>
      <c r="BS28" s="124">
        <f>IFERROR(BR28/BN28,"-")</f>
        <v>2000</v>
      </c>
      <c r="BT28" s="125">
        <v>2</v>
      </c>
      <c r="BU28" s="125"/>
      <c r="BV28" s="125"/>
      <c r="BW28" s="126">
        <v>1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0.16666666666667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2</v>
      </c>
      <c r="CP28" s="141">
        <v>8000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1.7175862068966</v>
      </c>
      <c r="B31" s="39"/>
      <c r="C31" s="39"/>
      <c r="D31" s="39"/>
      <c r="E31" s="39"/>
      <c r="F31" s="39"/>
      <c r="G31" s="40" t="s">
        <v>131</v>
      </c>
      <c r="H31" s="40"/>
      <c r="I31" s="40"/>
      <c r="J31" s="190">
        <f>SUM(J6:J30)</f>
        <v>1160000</v>
      </c>
      <c r="K31" s="41">
        <f>SUM(K6:K30)</f>
        <v>482</v>
      </c>
      <c r="L31" s="41">
        <f>SUM(L6:L30)</f>
        <v>230</v>
      </c>
      <c r="M31" s="41">
        <f>SUM(M6:M30)</f>
        <v>827</v>
      </c>
      <c r="N31" s="41">
        <f>SUM(N6:N30)</f>
        <v>98</v>
      </c>
      <c r="O31" s="41">
        <f>SUM(O6:O30)</f>
        <v>0</v>
      </c>
      <c r="P31" s="41">
        <f>SUM(P6:P30)</f>
        <v>98</v>
      </c>
      <c r="Q31" s="42">
        <f>IFERROR(P31/M31,"-")</f>
        <v>0.11850060459492</v>
      </c>
      <c r="R31" s="78">
        <f>SUM(R6:R30)</f>
        <v>10</v>
      </c>
      <c r="S31" s="78">
        <f>SUM(S6:S30)</f>
        <v>18</v>
      </c>
      <c r="T31" s="42">
        <f>IFERROR(R31/P31,"-")</f>
        <v>0.10204081632653</v>
      </c>
      <c r="U31" s="184">
        <f>IFERROR(J31/P31,"-")</f>
        <v>11836.734693878</v>
      </c>
      <c r="V31" s="44">
        <f>SUM(V6:V30)</f>
        <v>17</v>
      </c>
      <c r="W31" s="42">
        <f>IFERROR(V31/P31,"-")</f>
        <v>0.1734693877551</v>
      </c>
      <c r="X31" s="190">
        <f>SUM(X6:X30)</f>
        <v>1992400</v>
      </c>
      <c r="Y31" s="190">
        <f>IFERROR(X31/P31,"-")</f>
        <v>20330.612244898</v>
      </c>
      <c r="Z31" s="190">
        <f>IFERROR(X31/V31,"-")</f>
        <v>117200</v>
      </c>
      <c r="AA31" s="190">
        <f>X31-J31</f>
        <v>832400</v>
      </c>
      <c r="AB31" s="47">
        <f>X31/J31</f>
        <v>1.7175862068966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133</v>
      </c>
      <c r="C6" s="203"/>
      <c r="D6" s="203" t="s">
        <v>134</v>
      </c>
      <c r="E6" s="203" t="s">
        <v>83</v>
      </c>
      <c r="F6" s="203" t="s">
        <v>64</v>
      </c>
      <c r="G6" s="203" t="s">
        <v>135</v>
      </c>
      <c r="H6" s="90" t="s">
        <v>136</v>
      </c>
      <c r="I6" s="90" t="s">
        <v>137</v>
      </c>
      <c r="J6" s="188">
        <v>90000</v>
      </c>
      <c r="K6" s="81">
        <v>3</v>
      </c>
      <c r="L6" s="81">
        <v>0</v>
      </c>
      <c r="M6" s="81">
        <v>18</v>
      </c>
      <c r="N6" s="91">
        <v>1</v>
      </c>
      <c r="O6" s="92">
        <v>0</v>
      </c>
      <c r="P6" s="93">
        <f>N6+O6</f>
        <v>1</v>
      </c>
      <c r="Q6" s="82">
        <f>IFERROR(P6/M6,"-")</f>
        <v>0.055555555555556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90000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-90000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</v>
      </c>
      <c r="L7" s="81">
        <v>3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139</v>
      </c>
      <c r="H10" s="40"/>
      <c r="I10" s="40"/>
      <c r="J10" s="190">
        <f>SUM(J6:J9)</f>
        <v>90000</v>
      </c>
      <c r="K10" s="41">
        <f>SUM(K6:K9)</f>
        <v>6</v>
      </c>
      <c r="L10" s="41">
        <f>SUM(L6:L9)</f>
        <v>3</v>
      </c>
      <c r="M10" s="41">
        <f>SUM(M6:M9)</f>
        <v>18</v>
      </c>
      <c r="N10" s="41">
        <f>SUM(N6:N9)</f>
        <v>1</v>
      </c>
      <c r="O10" s="41">
        <f>SUM(O6:O9)</f>
        <v>0</v>
      </c>
      <c r="P10" s="41">
        <f>SUM(P6:P9)</f>
        <v>1</v>
      </c>
      <c r="Q10" s="42">
        <f>IFERROR(P10/M10,"-")</f>
        <v>0.055555555555556</v>
      </c>
      <c r="R10" s="78">
        <f>SUM(R6:R9)</f>
        <v>0</v>
      </c>
      <c r="S10" s="78">
        <f>SUM(S6:S9)</f>
        <v>0</v>
      </c>
      <c r="T10" s="42">
        <f>IFERROR(R10/P10,"-")</f>
        <v>0</v>
      </c>
      <c r="U10" s="184">
        <f>IFERROR(J10/P10,"-")</f>
        <v>90000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-90000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