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<sst xmlns="http://schemas.openxmlformats.org/spreadsheetml/2006/main" uniqueCount="96">
  <si>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</si>
  <si>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</si>
  <si>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</si>
  <si>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</si>
  <si>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</si>
  <si>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</si>
  <si>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</si>
  <si>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</si>
  <si>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</si>
  <si>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</si>
  <si>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</si>
  <si>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</si>
  <si>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</si>
  <si>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</si>
  <si>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</si>
  <si>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</si>
  <si>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</si>
  <si>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</si>
  <si>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</si>
  <si>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</si>
  <si>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</si>
  <si>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</si>
  <si>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</si>
  <si>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</si>
  <si>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</si>
  <si>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</si>
  <si>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</si>
  <si>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</si>
  <si>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</si>
  <si>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</si>
  <si>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</si>
  <si>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</si>
  <si>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</si>
  <si>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</si>
  <si>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</si>
  <si>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</si>
  <si>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</si>
  <si>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</si>
  <si>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</si>
  <si>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</si>
  <si>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</si>
  <si>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</si>
  <si>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</si>
  <si>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</si>
  <si>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</si>
  <si>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</si>
  <si>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</si>
  <si>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</si>
  <si>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</si>
  <si>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</si>
  <si>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</si>
  <si>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</si>
  <si>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</si>
  <si>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</si>
  <si>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</si>
  <si>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</si>
  <si>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</si>
  <si>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</si>
  <si>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</si>
  <si>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</si>
  <si>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pp1814</t>
  </si>
  <si>
    <t>ニコ動画版</t>
  </si>
  <si>
    <t>学生いません！ギャルもいません！熟女！熟女！熟女！熟女！</t>
  </si>
  <si>
    <t>lp01</t>
  </si>
  <si>
    <t>ニッカン関西</t>
  </si>
  <si>
    <t>全5段</t>
  </si>
  <si>
    <t>10月18日(日)</t>
  </si>
  <si>
    <t>pp1815</t>
  </si>
  <si>
    <t>空電</t>
  </si>
  <si>
    <t>pp1816</t>
  </si>
  <si>
    <t>お祭り版</t>
  </si>
  <si>
    <t>出会い祭り</t>
  </si>
  <si>
    <t>デイリースポーツ関西</t>
  </si>
  <si>
    <t>4C終面全5段</t>
  </si>
  <si>
    <t>10月23日(金)</t>
  </si>
  <si>
    <t>pp1817</t>
  </si>
  <si>
    <t>pp1818</t>
  </si>
  <si>
    <t>記事(赤)</t>
  </si>
  <si>
    <t>142「この秋にやりたい出会いサイト」</t>
  </si>
  <si>
    <t>4C記事枠</t>
  </si>
  <si>
    <t>10月04日(日)</t>
  </si>
  <si>
    <t>pp1819</t>
  </si>
  <si>
    <t>記事(緑)</t>
  </si>
  <si>
    <t>141「今日はレディースデーで出会い率が2倍！」</t>
  </si>
  <si>
    <t>10月10日(土)</t>
  </si>
  <si>
    <t>pp1820</t>
  </si>
  <si>
    <t>記事(ノーマル)</t>
  </si>
  <si>
    <t>140「普通の出会い系なら、広告に載せていません」</t>
  </si>
  <si>
    <t>pp1821</t>
  </si>
  <si>
    <t>記事(青)</t>
  </si>
  <si>
    <t>139「もっと安い出会いがよければ、よそでどうぞ」</t>
  </si>
  <si>
    <t>10月24日(土)</t>
  </si>
  <si>
    <t>pp1822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</si>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</sst>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</v>
      </c>
      <c r="D6" s="195">
        <v>350000</v>
      </c>
      <c r="E6" s="81">
        <v>206</v>
      </c>
      <c r="F6" s="81">
        <v>89</v>
      </c>
      <c r="G6" s="81">
        <v>294</v>
      </c>
      <c r="H6" s="91">
        <v>39</v>
      </c>
      <c r="I6" s="92">
        <v>1</v>
      </c>
      <c r="J6" s="145">
        <f>H6+I6</f>
        <v>40</v>
      </c>
      <c r="K6" s="82">
        <f>IFERROR(J6/G6,"-")</f>
        <v>0.13605442176871</v>
      </c>
      <c r="L6" s="81">
        <v>3</v>
      </c>
      <c r="M6" s="81">
        <v>11</v>
      </c>
      <c r="N6" s="82">
        <f>IFERROR(L6/J6,"-")</f>
        <v>0.075</v>
      </c>
      <c r="O6" s="83">
        <f>IFERROR(D6/J6,"-")</f>
        <v>8750</v>
      </c>
      <c r="P6" s="84">
        <v>8</v>
      </c>
      <c r="Q6" s="82">
        <f>IFERROR(P6/J6,"-")</f>
        <v>0.2</v>
      </c>
      <c r="R6" s="200">
        <v>93000</v>
      </c>
      <c r="S6" s="201">
        <f>IFERROR(R6/J6,"-")</f>
        <v>2325</v>
      </c>
      <c r="T6" s="201">
        <f>IFERROR(R6/P6,"-")</f>
        <v>11625</v>
      </c>
      <c r="U6" s="195">
        <f>IFERROR(R6-D6,"-")</f>
        <v>-257000</v>
      </c>
      <c r="V6" s="85">
        <f>R6/D6</f>
        <v>0.26571428571429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350000</v>
      </c>
      <c r="E9" s="41">
        <f>SUM(E6:E7)</f>
        <v>206</v>
      </c>
      <c r="F9" s="41">
        <f>SUM(F6:F7)</f>
        <v>89</v>
      </c>
      <c r="G9" s="41">
        <f>SUM(G6:G7)</f>
        <v>294</v>
      </c>
      <c r="H9" s="41">
        <f>SUM(H6:H7)</f>
        <v>39</v>
      </c>
      <c r="I9" s="41">
        <f>SUM(I6:I7)</f>
        <v>1</v>
      </c>
      <c r="J9" s="41">
        <f>SUM(J6:J7)</f>
        <v>40</v>
      </c>
      <c r="K9" s="42">
        <f>IFERROR(J9/G9,"-")</f>
        <v>0.13605442176871</v>
      </c>
      <c r="L9" s="78">
        <f>SUM(L6:L7)</f>
        <v>3</v>
      </c>
      <c r="M9" s="78">
        <f>SUM(M6:M7)</f>
        <v>11</v>
      </c>
      <c r="N9" s="42">
        <f>IFERROR(L9/J9,"-")</f>
        <v>0.075</v>
      </c>
      <c r="O9" s="43">
        <f>IFERROR(D9/J9,"-")</f>
        <v>8750</v>
      </c>
      <c r="P9" s="44">
        <f>SUM(P6:P7)</f>
        <v>8</v>
      </c>
      <c r="Q9" s="42">
        <f>IFERROR(P9/J9,"-")</f>
        <v>0.2</v>
      </c>
      <c r="R9" s="45">
        <f>SUM(R6:R7)</f>
        <v>93000</v>
      </c>
      <c r="S9" s="45">
        <f>IFERROR(R9/J9,"-")</f>
        <v>2325</v>
      </c>
      <c r="T9" s="45">
        <f>IFERROR(R9/P9,"-")</f>
        <v>11625</v>
      </c>
      <c r="U9" s="46">
        <f>SUM(U6:U7)</f>
        <v>-257000</v>
      </c>
      <c r="V9" s="47">
        <f>IFERROR(R9/D9,"-")</f>
        <v>0.26571428571429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0.25384615384615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130000</v>
      </c>
      <c r="K6" s="81">
        <v>15</v>
      </c>
      <c r="L6" s="81">
        <v>0</v>
      </c>
      <c r="M6" s="81">
        <v>57</v>
      </c>
      <c r="N6" s="91">
        <v>4</v>
      </c>
      <c r="O6" s="92">
        <v>0</v>
      </c>
      <c r="P6" s="93">
        <f>N6+O6</f>
        <v>4</v>
      </c>
      <c r="Q6" s="82">
        <f>IFERROR(P6/M6,"-")</f>
        <v>0.070175438596491</v>
      </c>
      <c r="R6" s="81">
        <v>0</v>
      </c>
      <c r="S6" s="81">
        <v>2</v>
      </c>
      <c r="T6" s="82">
        <f>IFERROR(S6/(O6+P6),"-")</f>
        <v>0.5</v>
      </c>
      <c r="U6" s="182">
        <f>IFERROR(J6/SUM(P6:P7),"-")</f>
        <v>14444.444444444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-97000</v>
      </c>
      <c r="AB6" s="85">
        <f>SUM(X6:X7)/SUM(J6:J7)</f>
        <v>0.25384615384615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58</v>
      </c>
      <c r="L7" s="81">
        <v>23</v>
      </c>
      <c r="M7" s="81">
        <v>9</v>
      </c>
      <c r="N7" s="91">
        <v>5</v>
      </c>
      <c r="O7" s="92">
        <v>0</v>
      </c>
      <c r="P7" s="93">
        <f>N7+O7</f>
        <v>5</v>
      </c>
      <c r="Q7" s="82">
        <f>IFERROR(P7/M7,"-")</f>
        <v>0.55555555555556</v>
      </c>
      <c r="R7" s="81">
        <v>1</v>
      </c>
      <c r="S7" s="81">
        <v>2</v>
      </c>
      <c r="T7" s="82">
        <f>IFERROR(S7/(O7+P7),"-")</f>
        <v>0.4</v>
      </c>
      <c r="U7" s="182"/>
      <c r="V7" s="84">
        <v>3</v>
      </c>
      <c r="W7" s="82">
        <f>IF(P7=0,"-",V7/P7)</f>
        <v>0.6</v>
      </c>
      <c r="X7" s="186">
        <v>33000</v>
      </c>
      <c r="Y7" s="187">
        <f>IFERROR(X7/P7,"-")</f>
        <v>6600</v>
      </c>
      <c r="Z7" s="187">
        <f>IFERROR(X7/V7,"-")</f>
        <v>11000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>
        <v>1</v>
      </c>
      <c r="BQ7" s="122">
        <f>IFERROR(BP7/BN7,"-")</f>
        <v>1</v>
      </c>
      <c r="BR7" s="123">
        <v>15000</v>
      </c>
      <c r="BS7" s="124">
        <f>IFERROR(BR7/BN7,"-")</f>
        <v>15000</v>
      </c>
      <c r="BT7" s="125"/>
      <c r="BU7" s="125">
        <v>1</v>
      </c>
      <c r="BV7" s="125"/>
      <c r="BW7" s="126">
        <v>2</v>
      </c>
      <c r="BX7" s="127">
        <f>IF(P7=0,"",IF(BW7=0,"",(BW7/P7)))</f>
        <v>0.4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>
        <v>1</v>
      </c>
      <c r="CG7" s="134">
        <f>IF(P7=0,"",IF(CF7=0,"",(CF7/P7)))</f>
        <v>0.2</v>
      </c>
      <c r="CH7" s="135">
        <v>1</v>
      </c>
      <c r="CI7" s="136">
        <f>IFERROR(CH7/CF7,"-")</f>
        <v>1</v>
      </c>
      <c r="CJ7" s="137">
        <v>15000</v>
      </c>
      <c r="CK7" s="138">
        <f>IFERROR(CJ7/CF7,"-")</f>
        <v>15000</v>
      </c>
      <c r="CL7" s="139"/>
      <c r="CM7" s="139"/>
      <c r="CN7" s="139">
        <v>1</v>
      </c>
      <c r="CO7" s="140">
        <v>3</v>
      </c>
      <c r="CP7" s="141">
        <v>33000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0.25833333333333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90" t="s">
        <v>74</v>
      </c>
      <c r="J8" s="188">
        <v>120000</v>
      </c>
      <c r="K8" s="81">
        <v>22</v>
      </c>
      <c r="L8" s="81">
        <v>0</v>
      </c>
      <c r="M8" s="81">
        <v>89</v>
      </c>
      <c r="N8" s="91">
        <v>9</v>
      </c>
      <c r="O8" s="92">
        <v>1</v>
      </c>
      <c r="P8" s="93">
        <f>N8+O8</f>
        <v>10</v>
      </c>
      <c r="Q8" s="82">
        <f>IFERROR(P8/M8,"-")</f>
        <v>0.1123595505618</v>
      </c>
      <c r="R8" s="81">
        <v>2</v>
      </c>
      <c r="S8" s="81">
        <v>3</v>
      </c>
      <c r="T8" s="82">
        <f>IFERROR(S8/(O8+P8),"-")</f>
        <v>0.27272727272727</v>
      </c>
      <c r="U8" s="182">
        <f>IFERROR(J8/SUM(P8:P9),"-")</f>
        <v>6666.6666666667</v>
      </c>
      <c r="V8" s="84">
        <v>3</v>
      </c>
      <c r="W8" s="82">
        <f>IF(P8=0,"-",V8/P8)</f>
        <v>0.3</v>
      </c>
      <c r="X8" s="186">
        <v>31000</v>
      </c>
      <c r="Y8" s="187">
        <f>IFERROR(X8/P8,"-")</f>
        <v>3100</v>
      </c>
      <c r="Z8" s="187">
        <f>IFERROR(X8/V8,"-")</f>
        <v>10333.333333333</v>
      </c>
      <c r="AA8" s="188">
        <f>SUM(X8:X9)-SUM(J8:J9)</f>
        <v>-89000</v>
      </c>
      <c r="AB8" s="85">
        <f>SUM(X8:X9)/SUM(J8:J9)</f>
        <v>0.25833333333333</v>
      </c>
      <c r="AC8" s="79"/>
      <c r="AD8" s="94">
        <v>1</v>
      </c>
      <c r="AE8" s="95">
        <f>IF(P8=0,"",IF(AD8=0,"",(AD8/P8)))</f>
        <v>0.1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5</v>
      </c>
      <c r="BO8" s="120">
        <f>IF(P8=0,"",IF(BN8=0,"",(BN8/P8)))</f>
        <v>0.5</v>
      </c>
      <c r="BP8" s="121">
        <v>2</v>
      </c>
      <c r="BQ8" s="122">
        <f>IFERROR(BP8/BN8,"-")</f>
        <v>0.4</v>
      </c>
      <c r="BR8" s="123">
        <v>8000</v>
      </c>
      <c r="BS8" s="124">
        <f>IFERROR(BR8/BN8,"-")</f>
        <v>1600</v>
      </c>
      <c r="BT8" s="125">
        <v>2</v>
      </c>
      <c r="BU8" s="125"/>
      <c r="BV8" s="125"/>
      <c r="BW8" s="126">
        <v>3</v>
      </c>
      <c r="BX8" s="127">
        <f>IF(P8=0,"",IF(BW8=0,"",(BW8/P8)))</f>
        <v>0.3</v>
      </c>
      <c r="BY8" s="128">
        <v>1</v>
      </c>
      <c r="BZ8" s="129">
        <f>IFERROR(BY8/BW8,"-")</f>
        <v>0.33333333333333</v>
      </c>
      <c r="CA8" s="130">
        <v>23000</v>
      </c>
      <c r="CB8" s="131">
        <f>IFERROR(CA8/BW8,"-")</f>
        <v>7666.6666666667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31000</v>
      </c>
      <c r="CQ8" s="141">
        <v>23000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42</v>
      </c>
      <c r="L9" s="81">
        <v>33</v>
      </c>
      <c r="M9" s="81">
        <v>16</v>
      </c>
      <c r="N9" s="91">
        <v>8</v>
      </c>
      <c r="O9" s="92">
        <v>0</v>
      </c>
      <c r="P9" s="93">
        <f>N9+O9</f>
        <v>8</v>
      </c>
      <c r="Q9" s="82">
        <f>IFERROR(P9/M9,"-")</f>
        <v>0.5</v>
      </c>
      <c r="R9" s="81">
        <v>0</v>
      </c>
      <c r="S9" s="81">
        <v>2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0.375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0.29</v>
      </c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72</v>
      </c>
      <c r="H10" s="90" t="s">
        <v>79</v>
      </c>
      <c r="I10" s="204" t="s">
        <v>80</v>
      </c>
      <c r="J10" s="188">
        <v>100000</v>
      </c>
      <c r="K10" s="81">
        <v>1</v>
      </c>
      <c r="L10" s="81">
        <v>0</v>
      </c>
      <c r="M10" s="81">
        <v>41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IFERROR(J10/SUM(P10:P14),"-")</f>
        <v>7692.3076923077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SUM(X10:X14)-SUM(J10:J14)</f>
        <v>-71000</v>
      </c>
      <c r="AB10" s="85">
        <f>SUM(X10:X14)/SUM(J10:J14)</f>
        <v>0.29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82</v>
      </c>
      <c r="E11" s="203" t="s">
        <v>83</v>
      </c>
      <c r="F11" s="203" t="s">
        <v>63</v>
      </c>
      <c r="G11" s="203" t="s">
        <v>72</v>
      </c>
      <c r="H11" s="90" t="s">
        <v>79</v>
      </c>
      <c r="I11" s="205" t="s">
        <v>84</v>
      </c>
      <c r="J11" s="188"/>
      <c r="K11" s="81">
        <v>2</v>
      </c>
      <c r="L11" s="81">
        <v>0</v>
      </c>
      <c r="M11" s="81">
        <v>19</v>
      </c>
      <c r="N11" s="91">
        <v>1</v>
      </c>
      <c r="O11" s="92">
        <v>0</v>
      </c>
      <c r="P11" s="93">
        <f>N11+O11</f>
        <v>1</v>
      </c>
      <c r="Q11" s="82">
        <f>IFERROR(P11/M11,"-")</f>
        <v>0.052631578947368</v>
      </c>
      <c r="R11" s="81">
        <v>0</v>
      </c>
      <c r="S11" s="81">
        <v>1</v>
      </c>
      <c r="T11" s="82">
        <f>IFERROR(S11/(O11+P11),"-")</f>
        <v>1</v>
      </c>
      <c r="U11" s="182"/>
      <c r="V11" s="84">
        <v>1</v>
      </c>
      <c r="W11" s="82">
        <f>IF(P11=0,"-",V11/P11)</f>
        <v>1</v>
      </c>
      <c r="X11" s="186">
        <v>24000</v>
      </c>
      <c r="Y11" s="187">
        <f>IFERROR(X11/P11,"-")</f>
        <v>24000</v>
      </c>
      <c r="Z11" s="187">
        <f>IFERROR(X11/V11,"-")</f>
        <v>24000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>
        <v>1</v>
      </c>
      <c r="BZ11" s="129">
        <f>IFERROR(BY11/BW11,"-")</f>
        <v>1</v>
      </c>
      <c r="CA11" s="130">
        <v>24000</v>
      </c>
      <c r="CB11" s="131">
        <f>IFERROR(CA11/BW11,"-")</f>
        <v>24000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24000</v>
      </c>
      <c r="CQ11" s="141">
        <v>24000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 t="s">
        <v>86</v>
      </c>
      <c r="E12" s="203" t="s">
        <v>87</v>
      </c>
      <c r="F12" s="203" t="s">
        <v>63</v>
      </c>
      <c r="G12" s="203" t="s">
        <v>72</v>
      </c>
      <c r="H12" s="90" t="s">
        <v>79</v>
      </c>
      <c r="I12" s="204" t="s">
        <v>66</v>
      </c>
      <c r="J12" s="188"/>
      <c r="K12" s="81">
        <v>4</v>
      </c>
      <c r="L12" s="81">
        <v>0</v>
      </c>
      <c r="M12" s="81">
        <v>28</v>
      </c>
      <c r="N12" s="91">
        <v>1</v>
      </c>
      <c r="O12" s="92">
        <v>0</v>
      </c>
      <c r="P12" s="93">
        <f>N12+O12</f>
        <v>1</v>
      </c>
      <c r="Q12" s="82">
        <f>IFERROR(P12/M12,"-")</f>
        <v>0.035714285714286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 t="s">
        <v>89</v>
      </c>
      <c r="E13" s="203" t="s">
        <v>90</v>
      </c>
      <c r="F13" s="203" t="s">
        <v>63</v>
      </c>
      <c r="G13" s="203" t="s">
        <v>72</v>
      </c>
      <c r="H13" s="90" t="s">
        <v>79</v>
      </c>
      <c r="I13" s="205" t="s">
        <v>91</v>
      </c>
      <c r="J13" s="188"/>
      <c r="K13" s="81">
        <v>6</v>
      </c>
      <c r="L13" s="81">
        <v>0</v>
      </c>
      <c r="M13" s="81">
        <v>23</v>
      </c>
      <c r="N13" s="91">
        <v>3</v>
      </c>
      <c r="O13" s="92">
        <v>0</v>
      </c>
      <c r="P13" s="93">
        <f>N13+O13</f>
        <v>3</v>
      </c>
      <c r="Q13" s="82">
        <f>IFERROR(P13/M13,"-")</f>
        <v>0.1304347826087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0.33333333333333</v>
      </c>
      <c r="X13" s="186">
        <v>5000</v>
      </c>
      <c r="Y13" s="187">
        <f>IFERROR(X13/P13,"-")</f>
        <v>1666.6666666667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0.33333333333333</v>
      </c>
      <c r="BY13" s="128">
        <v>1</v>
      </c>
      <c r="BZ13" s="129">
        <f>IFERROR(BY13/BW13,"-")</f>
        <v>1</v>
      </c>
      <c r="CA13" s="130">
        <v>5000</v>
      </c>
      <c r="CB13" s="131">
        <f>IFERROR(CA13/BW13,"-")</f>
        <v>5000</v>
      </c>
      <c r="CC13" s="132">
        <v>1</v>
      </c>
      <c r="CD13" s="132"/>
      <c r="CE13" s="132"/>
      <c r="CF13" s="133">
        <v>1</v>
      </c>
      <c r="CG13" s="134">
        <f>IF(P13=0,"",IF(CF13=0,"",(CF13/P13)))</f>
        <v>0.33333333333333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93</v>
      </c>
      <c r="E14" s="203" t="s">
        <v>93</v>
      </c>
      <c r="F14" s="203" t="s">
        <v>68</v>
      </c>
      <c r="G14" s="203" t="s">
        <v>94</v>
      </c>
      <c r="H14" s="90"/>
      <c r="I14" s="90"/>
      <c r="J14" s="188"/>
      <c r="K14" s="81">
        <v>56</v>
      </c>
      <c r="L14" s="81">
        <v>33</v>
      </c>
      <c r="M14" s="81">
        <v>12</v>
      </c>
      <c r="N14" s="91">
        <v>8</v>
      </c>
      <c r="O14" s="92">
        <v>0</v>
      </c>
      <c r="P14" s="93">
        <f>N14+O14</f>
        <v>8</v>
      </c>
      <c r="Q14" s="82">
        <f>IFERROR(P14/M14,"-")</f>
        <v>0.66666666666667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0.375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30"/>
      <c r="B15" s="87"/>
      <c r="C15" s="88"/>
      <c r="D15" s="88"/>
      <c r="E15" s="88"/>
      <c r="F15" s="89"/>
      <c r="G15" s="90"/>
      <c r="H15" s="90"/>
      <c r="I15" s="90"/>
      <c r="J15" s="192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59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30"/>
      <c r="B16" s="37"/>
      <c r="C16" s="21"/>
      <c r="D16" s="21"/>
      <c r="E16" s="21"/>
      <c r="F16" s="22"/>
      <c r="G16" s="36"/>
      <c r="H16" s="36"/>
      <c r="I16" s="75"/>
      <c r="J16" s="193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61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19">
        <f>AB17</f>
        <v>0.26571428571429</v>
      </c>
      <c r="B17" s="39"/>
      <c r="C17" s="39"/>
      <c r="D17" s="39"/>
      <c r="E17" s="39"/>
      <c r="F17" s="39"/>
      <c r="G17" s="40" t="s">
        <v>95</v>
      </c>
      <c r="H17" s="40"/>
      <c r="I17" s="40"/>
      <c r="J17" s="190">
        <f>SUM(J6:J16)</f>
        <v>350000</v>
      </c>
      <c r="K17" s="41">
        <f>SUM(K6:K16)</f>
        <v>206</v>
      </c>
      <c r="L17" s="41">
        <f>SUM(L6:L16)</f>
        <v>89</v>
      </c>
      <c r="M17" s="41">
        <f>SUM(M6:M16)</f>
        <v>294</v>
      </c>
      <c r="N17" s="41">
        <f>SUM(N6:N16)</f>
        <v>39</v>
      </c>
      <c r="O17" s="41">
        <f>SUM(O6:O16)</f>
        <v>1</v>
      </c>
      <c r="P17" s="41">
        <f>SUM(P6:P16)</f>
        <v>40</v>
      </c>
      <c r="Q17" s="42">
        <f>IFERROR(P17/M17,"-")</f>
        <v>0.13605442176871</v>
      </c>
      <c r="R17" s="78">
        <f>SUM(R6:R16)</f>
        <v>3</v>
      </c>
      <c r="S17" s="78">
        <f>SUM(S6:S16)</f>
        <v>11</v>
      </c>
      <c r="T17" s="42">
        <f>IFERROR(R17/P17,"-")</f>
        <v>0.075</v>
      </c>
      <c r="U17" s="184">
        <f>IFERROR(J17/P17,"-")</f>
        <v>8750</v>
      </c>
      <c r="V17" s="44">
        <f>SUM(V6:V16)</f>
        <v>8</v>
      </c>
      <c r="W17" s="42">
        <f>IFERROR(V17/P17,"-")</f>
        <v>0.2</v>
      </c>
      <c r="X17" s="190">
        <f>SUM(X6:X16)</f>
        <v>93000</v>
      </c>
      <c r="Y17" s="190">
        <f>IFERROR(X17/P17,"-")</f>
        <v>2325</v>
      </c>
      <c r="Z17" s="190">
        <f>IFERROR(X17/V17,"-")</f>
        <v>11625</v>
      </c>
      <c r="AA17" s="190">
        <f>X17-J17</f>
        <v>-257000</v>
      </c>
      <c r="AB17" s="47">
        <f>X17/J17</f>
        <v>0.26571428571429</v>
      </c>
      <c r="AC17" s="60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4"/>
    <mergeCell ref="J10:J14"/>
    <mergeCell ref="U10:U14"/>
    <mergeCell ref="AA10:AA14"/>
    <mergeCell ref="AB10:AB1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