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<sst xmlns="http://schemas.openxmlformats.org/spreadsheetml/2006/main" uniqueCount="132">
  <si>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</si>
  <si>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</si>
  <si>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</si>
  <si>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</si>
  <si>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</si>
  <si>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</si>
  <si>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</si>
  <si>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</si>
  <si>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</si>
  <si>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</si>
  <si>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</si>
  <si>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</si>
  <si>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</si>
  <si>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</si>
  <si>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</si>
  <si>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</si>
  <si>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</si>
  <si>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</si>
  <si>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</si>
  <si>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</si>
  <si>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</si>
  <si>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</si>
  <si>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</si>
  <si>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</si>
  <si>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</si>
  <si>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</si>
  <si>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</si>
  <si>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</si>
  <si>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</si>
  <si>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</si>
  <si>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</si>
  <si>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</si>
  <si>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</si>
  <si>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</si>
  <si>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</si>
  <si>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</si>
  <si>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</si>
  <si>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</si>
  <si>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</si>
  <si>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</si>
  <si>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</si>
  <si>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</si>
  <si>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</si>
  <si>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</si>
  <si>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</si>
  <si>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</si>
  <si>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</si>
  <si>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</si>
  <si>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</si>
  <si>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</si>
  <si>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</si>
  <si>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</si>
  <si>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</si>
  <si>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</si>
  <si>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</si>
  <si>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</si>
  <si>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</si>
  <si>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</si>
  <si>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</si>
  <si>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</si>
  <si>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pp1713</t>
  </si>
  <si>
    <t>記事風版</t>
  </si>
  <si>
    <t>1日1回、かんたん出会い隙間時間に少しだけでOK</t>
  </si>
  <si>
    <t>lp01</t>
  </si>
  <si>
    <t>スポニチ関東</t>
  </si>
  <si>
    <t>全5段</t>
  </si>
  <si>
    <t>5月28日(木)</t>
  </si>
  <si>
    <t>pp1714</t>
  </si>
  <si>
    <t>空電</t>
  </si>
  <si>
    <t>pp1715</t>
  </si>
  <si>
    <t>プロのコンシェルジュが出会いをサポートあなた好みの女性を写真から探せます</t>
  </si>
  <si>
    <t>スポニチ関西</t>
  </si>
  <si>
    <t>5月16日(土)</t>
  </si>
  <si>
    <t>pp1716</t>
  </si>
  <si>
    <t>pp1717</t>
  </si>
  <si>
    <t>5月22日(金)</t>
  </si>
  <si>
    <t>pp1718</t>
  </si>
  <si>
    <t>pp1719</t>
  </si>
  <si>
    <t>みすず学園版</t>
  </si>
  <si>
    <t>女性から誘われて男の自信復活</t>
  </si>
  <si>
    <t>ニッカン関西</t>
  </si>
  <si>
    <t>5月23日(土)</t>
  </si>
  <si>
    <t>pp1720</t>
  </si>
  <si>
    <t>pp1721</t>
  </si>
  <si>
    <t>右女３</t>
  </si>
  <si>
    <t>1日1回、新鮮出会い隙間時間に少しだけでOK</t>
  </si>
  <si>
    <t>サンスポ関東</t>
  </si>
  <si>
    <t>半5段</t>
  </si>
  <si>
    <t>pp1722</t>
  </si>
  <si>
    <t>pp1723</t>
  </si>
  <si>
    <t>逆指名祭り</t>
  </si>
  <si>
    <t>サンスポ関西</t>
  </si>
  <si>
    <t>5月02日(土)</t>
  </si>
  <si>
    <t>pp1724</t>
  </si>
  <si>
    <t>pp1725</t>
  </si>
  <si>
    <t>大正版</t>
  </si>
  <si>
    <t>119「恥ずかしい訳ありサイト（サブ：男性が足りてないんです）」</t>
  </si>
  <si>
    <t>4C雑報</t>
  </si>
  <si>
    <t>5月09日(土)</t>
  </si>
  <si>
    <t>pp1726</t>
  </si>
  <si>
    <t>pp1727</t>
  </si>
  <si>
    <t>旧デイリー風</t>
  </si>
  <si>
    <t>120「簡単おうちで携帯出会い」</t>
  </si>
  <si>
    <t>5月17日(日)</t>
  </si>
  <si>
    <t>pp1728</t>
  </si>
  <si>
    <t>pp1729</t>
  </si>
  <si>
    <t>人探し版</t>
  </si>
  <si>
    <t>女性好きの男性を探しています</t>
  </si>
  <si>
    <t>pp1730</t>
  </si>
  <si>
    <t>pp1731</t>
  </si>
  <si>
    <t>求人風</t>
  </si>
  <si>
    <t>121「女性が好きな私にとって神サイトです」</t>
  </si>
  <si>
    <t>5月31日(日)</t>
  </si>
  <si>
    <t>pp1732</t>
  </si>
  <si>
    <t>pp1733</t>
  </si>
  <si>
    <t>記事（緑）</t>
  </si>
  <si>
    <t>122「あきらめたらそこで出会い終了ですよ。最後まで希望をすてちゃいかん。」</t>
  </si>
  <si>
    <t>デイリースポーツ関西</t>
  </si>
  <si>
    <t>4C記事枠</t>
  </si>
  <si>
    <t>5月03日(日)</t>
  </si>
  <si>
    <t>pp1734</t>
  </si>
  <si>
    <t>記事（紫）</t>
  </si>
  <si>
    <t>pp1735</t>
  </si>
  <si>
    <t>記事（赤）</t>
  </si>
  <si>
    <t>pp1736</t>
  </si>
  <si>
    <t>記事（黄）</t>
  </si>
  <si>
    <t>pp1737</t>
  </si>
  <si>
    <t>記事（青）</t>
  </si>
  <si>
    <t>pp1738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</si>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</sst>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26</v>
      </c>
      <c r="D6" s="195">
        <v>925000</v>
      </c>
      <c r="E6" s="81">
        <v>643</v>
      </c>
      <c r="F6" s="81">
        <v>225</v>
      </c>
      <c r="G6" s="81">
        <v>953</v>
      </c>
      <c r="H6" s="91">
        <v>103</v>
      </c>
      <c r="I6" s="92">
        <v>0</v>
      </c>
      <c r="J6" s="145">
        <f>H6+I6</f>
        <v>103</v>
      </c>
      <c r="K6" s="82">
        <f>IFERROR(J6/G6,"-")</f>
        <v>0.10807974816369</v>
      </c>
      <c r="L6" s="81">
        <v>14</v>
      </c>
      <c r="M6" s="81">
        <v>36</v>
      </c>
      <c r="N6" s="82">
        <f>IFERROR(L6/J6,"-")</f>
        <v>0.13592233009709</v>
      </c>
      <c r="O6" s="83">
        <f>IFERROR(D6/J6,"-")</f>
        <v>8980.5825242718</v>
      </c>
      <c r="P6" s="84">
        <v>23</v>
      </c>
      <c r="Q6" s="82">
        <f>IFERROR(P6/J6,"-")</f>
        <v>0.22330097087379</v>
      </c>
      <c r="R6" s="200">
        <v>1010000</v>
      </c>
      <c r="S6" s="201">
        <f>IFERROR(R6/J6,"-")</f>
        <v>9805.8252427184</v>
      </c>
      <c r="T6" s="201">
        <f>IFERROR(R6/P6,"-")</f>
        <v>43913.043478261</v>
      </c>
      <c r="U6" s="195">
        <f>IFERROR(R6-D6,"-")</f>
        <v>85000</v>
      </c>
      <c r="V6" s="85">
        <f>R6/D6</f>
        <v>1.0918918918919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925000</v>
      </c>
      <c r="E9" s="41">
        <f>SUM(E6:E7)</f>
        <v>643</v>
      </c>
      <c r="F9" s="41">
        <f>SUM(F6:F7)</f>
        <v>225</v>
      </c>
      <c r="G9" s="41">
        <f>SUM(G6:G7)</f>
        <v>953</v>
      </c>
      <c r="H9" s="41">
        <f>SUM(H6:H7)</f>
        <v>103</v>
      </c>
      <c r="I9" s="41">
        <f>SUM(I6:I7)</f>
        <v>0</v>
      </c>
      <c r="J9" s="41">
        <f>SUM(J6:J7)</f>
        <v>103</v>
      </c>
      <c r="K9" s="42">
        <f>IFERROR(J9/G9,"-")</f>
        <v>0.10807974816369</v>
      </c>
      <c r="L9" s="78">
        <f>SUM(L6:L7)</f>
        <v>14</v>
      </c>
      <c r="M9" s="78">
        <f>SUM(M6:M7)</f>
        <v>36</v>
      </c>
      <c r="N9" s="42">
        <f>IFERROR(L9/J9,"-")</f>
        <v>0.13592233009709</v>
      </c>
      <c r="O9" s="43">
        <f>IFERROR(D9/J9,"-")</f>
        <v>8980.5825242718</v>
      </c>
      <c r="P9" s="44">
        <f>SUM(P6:P7)</f>
        <v>23</v>
      </c>
      <c r="Q9" s="42">
        <f>IFERROR(P9/J9,"-")</f>
        <v>0.22330097087379</v>
      </c>
      <c r="R9" s="45">
        <f>SUM(R6:R7)</f>
        <v>1010000</v>
      </c>
      <c r="S9" s="45">
        <f>IFERROR(R9/J9,"-")</f>
        <v>9805.8252427184</v>
      </c>
      <c r="T9" s="45">
        <f>IFERROR(R9/P9,"-")</f>
        <v>43913.043478261</v>
      </c>
      <c r="U9" s="46">
        <f>SUM(U6:U7)</f>
        <v>85000</v>
      </c>
      <c r="V9" s="47">
        <f>IFERROR(R9/D9,"-")</f>
        <v>1.0918918918919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0.69166666666667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120000</v>
      </c>
      <c r="K6" s="81">
        <v>15</v>
      </c>
      <c r="L6" s="81">
        <v>0</v>
      </c>
      <c r="M6" s="81">
        <v>46</v>
      </c>
      <c r="N6" s="91">
        <v>5</v>
      </c>
      <c r="O6" s="92">
        <v>0</v>
      </c>
      <c r="P6" s="93">
        <f>N6+O6</f>
        <v>5</v>
      </c>
      <c r="Q6" s="82">
        <f>IFERROR(P6/M6,"-")</f>
        <v>0.10869565217391</v>
      </c>
      <c r="R6" s="81">
        <v>2</v>
      </c>
      <c r="S6" s="81">
        <v>1</v>
      </c>
      <c r="T6" s="82">
        <f>IFERROR(S6/(O6+P6),"-")</f>
        <v>0.2</v>
      </c>
      <c r="U6" s="182">
        <f>IFERROR(J6/SUM(P6:P7),"-")</f>
        <v>15000</v>
      </c>
      <c r="V6" s="84">
        <v>2</v>
      </c>
      <c r="W6" s="82">
        <f>IF(P6=0,"-",V6/P6)</f>
        <v>0.4</v>
      </c>
      <c r="X6" s="186">
        <v>83000</v>
      </c>
      <c r="Y6" s="187">
        <f>IFERROR(X6/P6,"-")</f>
        <v>16600</v>
      </c>
      <c r="Z6" s="187">
        <f>IFERROR(X6/V6,"-")</f>
        <v>41500</v>
      </c>
      <c r="AA6" s="188">
        <f>SUM(X6:X7)-SUM(J6:J7)</f>
        <v>-37000</v>
      </c>
      <c r="AB6" s="85">
        <f>SUM(X6:X7)/SUM(J6:J7)</f>
        <v>0.69166666666667</v>
      </c>
      <c r="AC6" s="79"/>
      <c r="AD6" s="94">
        <v>1</v>
      </c>
      <c r="AE6" s="95">
        <f>IF(P6=0,"",IF(AD6=0,"",(AD6/P6)))</f>
        <v>0.2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3</v>
      </c>
      <c r="BO6" s="120">
        <f>IF(P6=0,"",IF(BN6=0,"",(BN6/P6)))</f>
        <v>0.6</v>
      </c>
      <c r="BP6" s="121">
        <v>2</v>
      </c>
      <c r="BQ6" s="122">
        <f>IFERROR(BP6/BN6,"-")</f>
        <v>0.66666666666667</v>
      </c>
      <c r="BR6" s="123">
        <v>83000</v>
      </c>
      <c r="BS6" s="124">
        <f>IFERROR(BR6/BN6,"-")</f>
        <v>27666.666666667</v>
      </c>
      <c r="BT6" s="125"/>
      <c r="BU6" s="125"/>
      <c r="BV6" s="125">
        <v>2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83000</v>
      </c>
      <c r="CQ6" s="141">
        <v>51000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21</v>
      </c>
      <c r="L7" s="81">
        <v>18</v>
      </c>
      <c r="M7" s="81">
        <v>16</v>
      </c>
      <c r="N7" s="91">
        <v>3</v>
      </c>
      <c r="O7" s="92">
        <v>0</v>
      </c>
      <c r="P7" s="93">
        <f>N7+O7</f>
        <v>3</v>
      </c>
      <c r="Q7" s="82">
        <f>IFERROR(P7/M7,"-")</f>
        <v>0.1875</v>
      </c>
      <c r="R7" s="81">
        <v>0</v>
      </c>
      <c r="S7" s="81">
        <v>1</v>
      </c>
      <c r="T7" s="82">
        <f>IFERROR(S7/(O7+P7),"-")</f>
        <v>0.33333333333333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0.76</v>
      </c>
      <c r="B8" s="203" t="s">
        <v>69</v>
      </c>
      <c r="C8" s="203"/>
      <c r="D8" s="203" t="s">
        <v>61</v>
      </c>
      <c r="E8" s="203" t="s">
        <v>70</v>
      </c>
      <c r="F8" s="203" t="s">
        <v>63</v>
      </c>
      <c r="G8" s="203" t="s">
        <v>71</v>
      </c>
      <c r="H8" s="90" t="s">
        <v>65</v>
      </c>
      <c r="I8" s="204" t="s">
        <v>72</v>
      </c>
      <c r="J8" s="188">
        <v>150000</v>
      </c>
      <c r="K8" s="81">
        <v>14</v>
      </c>
      <c r="L8" s="81">
        <v>0</v>
      </c>
      <c r="M8" s="81">
        <v>50</v>
      </c>
      <c r="N8" s="91">
        <v>5</v>
      </c>
      <c r="O8" s="92">
        <v>0</v>
      </c>
      <c r="P8" s="93">
        <f>N8+O8</f>
        <v>5</v>
      </c>
      <c r="Q8" s="82">
        <f>IFERROR(P8/M8,"-")</f>
        <v>0.1</v>
      </c>
      <c r="R8" s="81">
        <v>1</v>
      </c>
      <c r="S8" s="81">
        <v>2</v>
      </c>
      <c r="T8" s="82">
        <f>IFERROR(S8/(O8+P8),"-")</f>
        <v>0.4</v>
      </c>
      <c r="U8" s="182">
        <f>IFERROR(J8/SUM(P8:P9),"-")</f>
        <v>18750</v>
      </c>
      <c r="V8" s="84">
        <v>1</v>
      </c>
      <c r="W8" s="82">
        <f>IF(P8=0,"-",V8/P8)</f>
        <v>0.2</v>
      </c>
      <c r="X8" s="186">
        <v>84000</v>
      </c>
      <c r="Y8" s="187">
        <f>IFERROR(X8/P8,"-")</f>
        <v>16800</v>
      </c>
      <c r="Z8" s="187">
        <f>IFERROR(X8/V8,"-")</f>
        <v>84000</v>
      </c>
      <c r="AA8" s="188">
        <f>SUM(X8:X9)-SUM(J8:J9)</f>
        <v>-36000</v>
      </c>
      <c r="AB8" s="85">
        <f>SUM(X8:X9)/SUM(J8:J9)</f>
        <v>0.76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4</v>
      </c>
      <c r="BO8" s="120">
        <f>IF(P8=0,"",IF(BN8=0,"",(BN8/P8)))</f>
        <v>0.8</v>
      </c>
      <c r="BP8" s="121">
        <v>1</v>
      </c>
      <c r="BQ8" s="122">
        <f>IFERROR(BP8/BN8,"-")</f>
        <v>0.25</v>
      </c>
      <c r="BR8" s="123">
        <v>84000</v>
      </c>
      <c r="BS8" s="124">
        <f>IFERROR(BR8/BN8,"-")</f>
        <v>21000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0.2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1</v>
      </c>
      <c r="CP8" s="141">
        <v>84000</v>
      </c>
      <c r="CQ8" s="141">
        <v>84000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61</v>
      </c>
      <c r="E9" s="203" t="s">
        <v>70</v>
      </c>
      <c r="F9" s="203" t="s">
        <v>68</v>
      </c>
      <c r="G9" s="203"/>
      <c r="H9" s="90"/>
      <c r="I9" s="90"/>
      <c r="J9" s="188"/>
      <c r="K9" s="81">
        <v>42</v>
      </c>
      <c r="L9" s="81">
        <v>22</v>
      </c>
      <c r="M9" s="81">
        <v>55</v>
      </c>
      <c r="N9" s="91">
        <v>3</v>
      </c>
      <c r="O9" s="92">
        <v>0</v>
      </c>
      <c r="P9" s="93">
        <f>N9+O9</f>
        <v>3</v>
      </c>
      <c r="Q9" s="82">
        <f>IFERROR(P9/M9,"-")</f>
        <v>0.054545454545455</v>
      </c>
      <c r="R9" s="81">
        <v>0</v>
      </c>
      <c r="S9" s="81">
        <v>2</v>
      </c>
      <c r="T9" s="82">
        <f>IFERROR(S9/(O9+P9),"-")</f>
        <v>0.66666666666667</v>
      </c>
      <c r="U9" s="182"/>
      <c r="V9" s="84">
        <v>1</v>
      </c>
      <c r="W9" s="82">
        <f>IF(P9=0,"-",V9/P9)</f>
        <v>0.33333333333333</v>
      </c>
      <c r="X9" s="186">
        <v>30000</v>
      </c>
      <c r="Y9" s="187">
        <f>IFERROR(X9/P9,"-")</f>
        <v>10000</v>
      </c>
      <c r="Z9" s="187">
        <f>IFERROR(X9/V9,"-")</f>
        <v>30000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0.33333333333333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0.33333333333333</v>
      </c>
      <c r="CH9" s="135">
        <v>1</v>
      </c>
      <c r="CI9" s="136">
        <f>IFERROR(CH9/CF9,"-")</f>
        <v>1</v>
      </c>
      <c r="CJ9" s="137">
        <v>30000</v>
      </c>
      <c r="CK9" s="138">
        <f>IFERROR(CJ9/CF9,"-")</f>
        <v>30000</v>
      </c>
      <c r="CL9" s="139"/>
      <c r="CM9" s="139"/>
      <c r="CN9" s="139">
        <v>1</v>
      </c>
      <c r="CO9" s="140">
        <v>1</v>
      </c>
      <c r="CP9" s="141">
        <v>30000</v>
      </c>
      <c r="CQ9" s="141">
        <v>30000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0.28666666666667</v>
      </c>
      <c r="B10" s="203" t="s">
        <v>74</v>
      </c>
      <c r="C10" s="203"/>
      <c r="D10" s="203"/>
      <c r="E10" s="203"/>
      <c r="F10" s="203" t="s">
        <v>63</v>
      </c>
      <c r="G10" s="203" t="s">
        <v>71</v>
      </c>
      <c r="H10" s="90" t="s">
        <v>65</v>
      </c>
      <c r="I10" s="90" t="s">
        <v>75</v>
      </c>
      <c r="J10" s="188">
        <v>150000</v>
      </c>
      <c r="K10" s="81">
        <v>13</v>
      </c>
      <c r="L10" s="81">
        <v>0</v>
      </c>
      <c r="M10" s="81">
        <v>47</v>
      </c>
      <c r="N10" s="91">
        <v>4</v>
      </c>
      <c r="O10" s="92">
        <v>0</v>
      </c>
      <c r="P10" s="93">
        <f>N10+O10</f>
        <v>4</v>
      </c>
      <c r="Q10" s="82">
        <f>IFERROR(P10/M10,"-")</f>
        <v>0.085106382978723</v>
      </c>
      <c r="R10" s="81">
        <v>0</v>
      </c>
      <c r="S10" s="81">
        <v>2</v>
      </c>
      <c r="T10" s="82">
        <f>IFERROR(S10/(O10+P10),"-")</f>
        <v>0.5</v>
      </c>
      <c r="U10" s="182">
        <f>IFERROR(J10/SUM(P10:P11),"-")</f>
        <v>10714.285714286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-107000</v>
      </c>
      <c r="AB10" s="85">
        <f>SUM(X10:X11)/SUM(J10:J11)</f>
        <v>0.28666666666667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0.25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2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76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32</v>
      </c>
      <c r="L11" s="81">
        <v>23</v>
      </c>
      <c r="M11" s="81">
        <v>17</v>
      </c>
      <c r="N11" s="91">
        <v>10</v>
      </c>
      <c r="O11" s="92">
        <v>0</v>
      </c>
      <c r="P11" s="93">
        <f>N11+O11</f>
        <v>10</v>
      </c>
      <c r="Q11" s="82">
        <f>IFERROR(P11/M11,"-")</f>
        <v>0.58823529411765</v>
      </c>
      <c r="R11" s="81">
        <v>1</v>
      </c>
      <c r="S11" s="81">
        <v>3</v>
      </c>
      <c r="T11" s="82">
        <f>IFERROR(S11/(O11+P11),"-")</f>
        <v>0.3</v>
      </c>
      <c r="U11" s="182"/>
      <c r="V11" s="84">
        <v>2</v>
      </c>
      <c r="W11" s="82">
        <f>IF(P11=0,"-",V11/P11)</f>
        <v>0.2</v>
      </c>
      <c r="X11" s="186">
        <v>43000</v>
      </c>
      <c r="Y11" s="187">
        <f>IFERROR(X11/P11,"-")</f>
        <v>4300</v>
      </c>
      <c r="Z11" s="187">
        <f>IFERROR(X11/V11,"-")</f>
        <v>21500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</v>
      </c>
      <c r="BO11" s="120">
        <f>IF(P11=0,"",IF(BN11=0,"",(BN11/P11)))</f>
        <v>0.3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0.3</v>
      </c>
      <c r="BY11" s="128">
        <v>2</v>
      </c>
      <c r="BZ11" s="129">
        <f>IFERROR(BY11/BW11,"-")</f>
        <v>0.66666666666667</v>
      </c>
      <c r="CA11" s="130">
        <v>43000</v>
      </c>
      <c r="CB11" s="131">
        <f>IFERROR(CA11/BW11,"-")</f>
        <v>14333.333333333</v>
      </c>
      <c r="CC11" s="132">
        <v>1</v>
      </c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43000</v>
      </c>
      <c r="CQ11" s="141">
        <v>40000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0.55384615384615</v>
      </c>
      <c r="B12" s="203" t="s">
        <v>77</v>
      </c>
      <c r="C12" s="203"/>
      <c r="D12" s="203" t="s">
        <v>78</v>
      </c>
      <c r="E12" s="203" t="s">
        <v>79</v>
      </c>
      <c r="F12" s="203" t="s">
        <v>63</v>
      </c>
      <c r="G12" s="203" t="s">
        <v>80</v>
      </c>
      <c r="H12" s="90" t="s">
        <v>65</v>
      </c>
      <c r="I12" s="204" t="s">
        <v>81</v>
      </c>
      <c r="J12" s="188">
        <v>130000</v>
      </c>
      <c r="K12" s="81">
        <v>14</v>
      </c>
      <c r="L12" s="81">
        <v>0</v>
      </c>
      <c r="M12" s="81">
        <v>49</v>
      </c>
      <c r="N12" s="91">
        <v>6</v>
      </c>
      <c r="O12" s="92">
        <v>0</v>
      </c>
      <c r="P12" s="93">
        <f>N12+O12</f>
        <v>6</v>
      </c>
      <c r="Q12" s="82">
        <f>IFERROR(P12/M12,"-")</f>
        <v>0.12244897959184</v>
      </c>
      <c r="R12" s="81">
        <v>0</v>
      </c>
      <c r="S12" s="81">
        <v>5</v>
      </c>
      <c r="T12" s="82">
        <f>IFERROR(S12/(O12+P12),"-")</f>
        <v>0.83333333333333</v>
      </c>
      <c r="U12" s="182">
        <f>IFERROR(J12/SUM(P12:P13),"-")</f>
        <v>11818.181818182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-58000</v>
      </c>
      <c r="AB12" s="85">
        <f>SUM(X12:X13)/SUM(J12:J13)</f>
        <v>0.55384615384615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2</v>
      </c>
      <c r="AN12" s="101">
        <f>IF(P12=0,"",IF(AM12=0,"",(AM12/P12)))</f>
        <v>0.33333333333333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2</v>
      </c>
      <c r="AW12" s="107">
        <f>IF(P12=0,"",IF(AV12=0,"",(AV12/P12)))</f>
        <v>0.33333333333333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0.16666666666667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0.16666666666667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82</v>
      </c>
      <c r="C13" s="203"/>
      <c r="D13" s="203" t="s">
        <v>78</v>
      </c>
      <c r="E13" s="203" t="s">
        <v>79</v>
      </c>
      <c r="F13" s="203" t="s">
        <v>68</v>
      </c>
      <c r="G13" s="203"/>
      <c r="H13" s="90"/>
      <c r="I13" s="90"/>
      <c r="J13" s="188"/>
      <c r="K13" s="81">
        <v>29</v>
      </c>
      <c r="L13" s="81">
        <v>18</v>
      </c>
      <c r="M13" s="81">
        <v>19</v>
      </c>
      <c r="N13" s="91">
        <v>5</v>
      </c>
      <c r="O13" s="92">
        <v>0</v>
      </c>
      <c r="P13" s="93">
        <f>N13+O13</f>
        <v>5</v>
      </c>
      <c r="Q13" s="82">
        <f>IFERROR(P13/M13,"-")</f>
        <v>0.26315789473684</v>
      </c>
      <c r="R13" s="81">
        <v>2</v>
      </c>
      <c r="S13" s="81">
        <v>0</v>
      </c>
      <c r="T13" s="82">
        <f>IFERROR(S13/(O13+P13),"-")</f>
        <v>0</v>
      </c>
      <c r="U13" s="182"/>
      <c r="V13" s="84">
        <v>2</v>
      </c>
      <c r="W13" s="82">
        <f>IF(P13=0,"-",V13/P13)</f>
        <v>0.4</v>
      </c>
      <c r="X13" s="186">
        <v>72000</v>
      </c>
      <c r="Y13" s="187">
        <f>IFERROR(X13/P13,"-")</f>
        <v>14400</v>
      </c>
      <c r="Z13" s="187">
        <f>IFERROR(X13/V13,"-")</f>
        <v>36000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0.2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0.2</v>
      </c>
      <c r="BY13" s="128">
        <v>1</v>
      </c>
      <c r="BZ13" s="129">
        <f>IFERROR(BY13/BW13,"-")</f>
        <v>1</v>
      </c>
      <c r="CA13" s="130">
        <v>24000</v>
      </c>
      <c r="CB13" s="131">
        <f>IFERROR(CA13/BW13,"-")</f>
        <v>24000</v>
      </c>
      <c r="CC13" s="132"/>
      <c r="CD13" s="132"/>
      <c r="CE13" s="132">
        <v>1</v>
      </c>
      <c r="CF13" s="133">
        <v>2</v>
      </c>
      <c r="CG13" s="134">
        <f>IF(P13=0,"",IF(CF13=0,"",(CF13/P13)))</f>
        <v>0.4</v>
      </c>
      <c r="CH13" s="135">
        <v>1</v>
      </c>
      <c r="CI13" s="136">
        <f>IFERROR(CH13/CF13,"-")</f>
        <v>0.5</v>
      </c>
      <c r="CJ13" s="137">
        <v>48000</v>
      </c>
      <c r="CK13" s="138">
        <f>IFERROR(CJ13/CF13,"-")</f>
        <v>24000</v>
      </c>
      <c r="CL13" s="139"/>
      <c r="CM13" s="139"/>
      <c r="CN13" s="139">
        <v>1</v>
      </c>
      <c r="CO13" s="140">
        <v>2</v>
      </c>
      <c r="CP13" s="141">
        <v>72000</v>
      </c>
      <c r="CQ13" s="141">
        <v>48000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4.0923076923077</v>
      </c>
      <c r="B14" s="203" t="s">
        <v>83</v>
      </c>
      <c r="C14" s="203"/>
      <c r="D14" s="203" t="s">
        <v>84</v>
      </c>
      <c r="E14" s="203" t="s">
        <v>85</v>
      </c>
      <c r="F14" s="203" t="s">
        <v>63</v>
      </c>
      <c r="G14" s="203" t="s">
        <v>86</v>
      </c>
      <c r="H14" s="90" t="s">
        <v>87</v>
      </c>
      <c r="I14" s="204" t="s">
        <v>72</v>
      </c>
      <c r="J14" s="188">
        <v>65000</v>
      </c>
      <c r="K14" s="81">
        <v>11</v>
      </c>
      <c r="L14" s="81">
        <v>0</v>
      </c>
      <c r="M14" s="81">
        <v>35</v>
      </c>
      <c r="N14" s="91">
        <v>4</v>
      </c>
      <c r="O14" s="92">
        <v>0</v>
      </c>
      <c r="P14" s="93">
        <f>N14+O14</f>
        <v>4</v>
      </c>
      <c r="Q14" s="82">
        <f>IFERROR(P14/M14,"-")</f>
        <v>0.11428571428571</v>
      </c>
      <c r="R14" s="81">
        <v>1</v>
      </c>
      <c r="S14" s="81">
        <v>2</v>
      </c>
      <c r="T14" s="82">
        <f>IFERROR(S14/(O14+P14),"-")</f>
        <v>0.5</v>
      </c>
      <c r="U14" s="182">
        <f>IFERROR(J14/SUM(P14:P15),"-")</f>
        <v>8125</v>
      </c>
      <c r="V14" s="84">
        <v>2</v>
      </c>
      <c r="W14" s="82">
        <f>IF(P14=0,"-",V14/P14)</f>
        <v>0.5</v>
      </c>
      <c r="X14" s="186">
        <v>240000</v>
      </c>
      <c r="Y14" s="187">
        <f>IFERROR(X14/P14,"-")</f>
        <v>60000</v>
      </c>
      <c r="Z14" s="187">
        <f>IFERROR(X14/V14,"-")</f>
        <v>120000</v>
      </c>
      <c r="AA14" s="188">
        <f>SUM(X14:X15)-SUM(J14:J15)</f>
        <v>201000</v>
      </c>
      <c r="AB14" s="85">
        <f>SUM(X14:X15)/SUM(J14:J15)</f>
        <v>4.0923076923077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0.75</v>
      </c>
      <c r="BP14" s="121">
        <v>2</v>
      </c>
      <c r="BQ14" s="122">
        <f>IFERROR(BP14/BN14,"-")</f>
        <v>0.66666666666667</v>
      </c>
      <c r="BR14" s="123">
        <v>240000</v>
      </c>
      <c r="BS14" s="124">
        <f>IFERROR(BR14/BN14,"-")</f>
        <v>80000</v>
      </c>
      <c r="BT14" s="125">
        <v>1</v>
      </c>
      <c r="BU14" s="125"/>
      <c r="BV14" s="125">
        <v>1</v>
      </c>
      <c r="BW14" s="126">
        <v>1</v>
      </c>
      <c r="BX14" s="127">
        <f>IF(P14=0,"",IF(BW14=0,"",(BW14/P14)))</f>
        <v>0.25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240000</v>
      </c>
      <c r="CQ14" s="141">
        <v>232000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88</v>
      </c>
      <c r="C15" s="203"/>
      <c r="D15" s="203" t="s">
        <v>84</v>
      </c>
      <c r="E15" s="203" t="s">
        <v>85</v>
      </c>
      <c r="F15" s="203" t="s">
        <v>68</v>
      </c>
      <c r="G15" s="203"/>
      <c r="H15" s="90"/>
      <c r="I15" s="90"/>
      <c r="J15" s="188"/>
      <c r="K15" s="81">
        <v>32</v>
      </c>
      <c r="L15" s="81">
        <v>21</v>
      </c>
      <c r="M15" s="81">
        <v>13</v>
      </c>
      <c r="N15" s="91">
        <v>4</v>
      </c>
      <c r="O15" s="92">
        <v>0</v>
      </c>
      <c r="P15" s="93">
        <f>N15+O15</f>
        <v>4</v>
      </c>
      <c r="Q15" s="82">
        <f>IFERROR(P15/M15,"-")</f>
        <v>0.30769230769231</v>
      </c>
      <c r="R15" s="81">
        <v>0</v>
      </c>
      <c r="S15" s="81">
        <v>1</v>
      </c>
      <c r="T15" s="82">
        <f>IFERROR(S15/(O15+P15),"-")</f>
        <v>0.25</v>
      </c>
      <c r="U15" s="182"/>
      <c r="V15" s="84">
        <v>2</v>
      </c>
      <c r="W15" s="82">
        <f>IF(P15=0,"-",V15/P15)</f>
        <v>0.5</v>
      </c>
      <c r="X15" s="186">
        <v>26000</v>
      </c>
      <c r="Y15" s="187">
        <f>IFERROR(X15/P15,"-")</f>
        <v>6500</v>
      </c>
      <c r="Z15" s="187">
        <f>IFERROR(X15/V15,"-")</f>
        <v>13000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0.25</v>
      </c>
      <c r="BP15" s="121">
        <v>1</v>
      </c>
      <c r="BQ15" s="122">
        <f>IFERROR(BP15/BN15,"-")</f>
        <v>1</v>
      </c>
      <c r="BR15" s="123">
        <v>6000</v>
      </c>
      <c r="BS15" s="124">
        <f>IFERROR(BR15/BN15,"-")</f>
        <v>6000</v>
      </c>
      <c r="BT15" s="125"/>
      <c r="BU15" s="125">
        <v>1</v>
      </c>
      <c r="BV15" s="125"/>
      <c r="BW15" s="126">
        <v>3</v>
      </c>
      <c r="BX15" s="127">
        <f>IF(P15=0,"",IF(BW15=0,"",(BW15/P15)))</f>
        <v>0.75</v>
      </c>
      <c r="BY15" s="128">
        <v>1</v>
      </c>
      <c r="BZ15" s="129">
        <f>IFERROR(BY15/BW15,"-")</f>
        <v>0.33333333333333</v>
      </c>
      <c r="CA15" s="130">
        <v>20000</v>
      </c>
      <c r="CB15" s="131">
        <f>IFERROR(CA15/BW15,"-")</f>
        <v>6666.6666666667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26000</v>
      </c>
      <c r="CQ15" s="141">
        <v>20000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0.26153846153846</v>
      </c>
      <c r="B16" s="203" t="s">
        <v>89</v>
      </c>
      <c r="C16" s="203"/>
      <c r="D16" s="203" t="s">
        <v>84</v>
      </c>
      <c r="E16" s="203" t="s">
        <v>90</v>
      </c>
      <c r="F16" s="203" t="s">
        <v>63</v>
      </c>
      <c r="G16" s="203" t="s">
        <v>91</v>
      </c>
      <c r="H16" s="90" t="s">
        <v>87</v>
      </c>
      <c r="I16" s="204" t="s">
        <v>92</v>
      </c>
      <c r="J16" s="188">
        <v>65000</v>
      </c>
      <c r="K16" s="81">
        <v>10</v>
      </c>
      <c r="L16" s="81">
        <v>0</v>
      </c>
      <c r="M16" s="81">
        <v>42</v>
      </c>
      <c r="N16" s="91">
        <v>1</v>
      </c>
      <c r="O16" s="92">
        <v>0</v>
      </c>
      <c r="P16" s="93">
        <f>N16+O16</f>
        <v>1</v>
      </c>
      <c r="Q16" s="82">
        <f>IFERROR(P16/M16,"-")</f>
        <v>0.023809523809524</v>
      </c>
      <c r="R16" s="81">
        <v>0</v>
      </c>
      <c r="S16" s="81">
        <v>0</v>
      </c>
      <c r="T16" s="82">
        <f>IFERROR(S16/(O16+P16),"-")</f>
        <v>0</v>
      </c>
      <c r="U16" s="182">
        <f>IFERROR(J16/SUM(P16:P17),"-")</f>
        <v>7222.2222222222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-48000</v>
      </c>
      <c r="AB16" s="85">
        <f>SUM(X16:X17)/SUM(J16:J17)</f>
        <v>0.26153846153846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1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93</v>
      </c>
      <c r="C17" s="203"/>
      <c r="D17" s="203" t="s">
        <v>84</v>
      </c>
      <c r="E17" s="203" t="s">
        <v>90</v>
      </c>
      <c r="F17" s="203" t="s">
        <v>68</v>
      </c>
      <c r="G17" s="203"/>
      <c r="H17" s="90"/>
      <c r="I17" s="90"/>
      <c r="J17" s="188"/>
      <c r="K17" s="81">
        <v>49</v>
      </c>
      <c r="L17" s="81">
        <v>31</v>
      </c>
      <c r="M17" s="81">
        <v>33</v>
      </c>
      <c r="N17" s="91">
        <v>8</v>
      </c>
      <c r="O17" s="92">
        <v>0</v>
      </c>
      <c r="P17" s="93">
        <f>N17+O17</f>
        <v>8</v>
      </c>
      <c r="Q17" s="82">
        <f>IFERROR(P17/M17,"-")</f>
        <v>0.24242424242424</v>
      </c>
      <c r="R17" s="81">
        <v>3</v>
      </c>
      <c r="S17" s="81">
        <v>0</v>
      </c>
      <c r="T17" s="82">
        <f>IFERROR(S17/(O17+P17),"-")</f>
        <v>0</v>
      </c>
      <c r="U17" s="182"/>
      <c r="V17" s="84">
        <v>1</v>
      </c>
      <c r="W17" s="82">
        <f>IF(P17=0,"-",V17/P17)</f>
        <v>0.125</v>
      </c>
      <c r="X17" s="186">
        <v>17000</v>
      </c>
      <c r="Y17" s="187">
        <f>IFERROR(X17/P17,"-")</f>
        <v>2125</v>
      </c>
      <c r="Z17" s="187">
        <f>IFERROR(X17/V17,"-")</f>
        <v>17000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0.125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</v>
      </c>
      <c r="BF17" s="113">
        <f>IF(P17=0,"",IF(BE17=0,"",(BE17/P17)))</f>
        <v>0.125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3</v>
      </c>
      <c r="BO17" s="120">
        <f>IF(P17=0,"",IF(BN17=0,"",(BN17/P17)))</f>
        <v>0.375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3</v>
      </c>
      <c r="BX17" s="127">
        <f>IF(P17=0,"",IF(BW17=0,"",(BW17/P17)))</f>
        <v>0.375</v>
      </c>
      <c r="BY17" s="128">
        <v>1</v>
      </c>
      <c r="BZ17" s="129">
        <f>IFERROR(BY17/BW17,"-")</f>
        <v>0.33333333333333</v>
      </c>
      <c r="CA17" s="130">
        <v>17000</v>
      </c>
      <c r="CB17" s="131">
        <f>IFERROR(CA17/BW17,"-")</f>
        <v>5666.6666666667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17000</v>
      </c>
      <c r="CQ17" s="141">
        <v>17000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1.3666666666667</v>
      </c>
      <c r="B18" s="203" t="s">
        <v>94</v>
      </c>
      <c r="C18" s="203"/>
      <c r="D18" s="203" t="s">
        <v>95</v>
      </c>
      <c r="E18" s="203" t="s">
        <v>96</v>
      </c>
      <c r="F18" s="203" t="s">
        <v>63</v>
      </c>
      <c r="G18" s="203" t="s">
        <v>64</v>
      </c>
      <c r="H18" s="90" t="s">
        <v>97</v>
      </c>
      <c r="I18" s="204" t="s">
        <v>98</v>
      </c>
      <c r="J18" s="188">
        <v>30000</v>
      </c>
      <c r="K18" s="81">
        <v>6</v>
      </c>
      <c r="L18" s="81">
        <v>0</v>
      </c>
      <c r="M18" s="81">
        <v>34</v>
      </c>
      <c r="N18" s="91">
        <v>4</v>
      </c>
      <c r="O18" s="92">
        <v>0</v>
      </c>
      <c r="P18" s="93">
        <f>N18+O18</f>
        <v>4</v>
      </c>
      <c r="Q18" s="82">
        <f>IFERROR(P18/M18,"-")</f>
        <v>0.11764705882353</v>
      </c>
      <c r="R18" s="81">
        <v>0</v>
      </c>
      <c r="S18" s="81">
        <v>2</v>
      </c>
      <c r="T18" s="82">
        <f>IFERROR(S18/(O18+P18),"-")</f>
        <v>0.5</v>
      </c>
      <c r="U18" s="182">
        <f>IFERROR(J18/SUM(P18:P19),"-")</f>
        <v>4285.7142857143</v>
      </c>
      <c r="V18" s="84">
        <v>1</v>
      </c>
      <c r="W18" s="82">
        <f>IF(P18=0,"-",V18/P18)</f>
        <v>0.25</v>
      </c>
      <c r="X18" s="186">
        <v>41000</v>
      </c>
      <c r="Y18" s="187">
        <f>IFERROR(X18/P18,"-")</f>
        <v>10250</v>
      </c>
      <c r="Z18" s="187">
        <f>IFERROR(X18/V18,"-")</f>
        <v>41000</v>
      </c>
      <c r="AA18" s="188">
        <f>SUM(X18:X19)-SUM(J18:J19)</f>
        <v>11000</v>
      </c>
      <c r="AB18" s="85">
        <f>SUM(X18:X19)/SUM(J18:J19)</f>
        <v>1.3666666666667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0.25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0.5</v>
      </c>
      <c r="BP18" s="121">
        <v>1</v>
      </c>
      <c r="BQ18" s="122">
        <f>IFERROR(BP18/BN18,"-")</f>
        <v>0.5</v>
      </c>
      <c r="BR18" s="123">
        <v>41000</v>
      </c>
      <c r="BS18" s="124">
        <f>IFERROR(BR18/BN18,"-")</f>
        <v>20500</v>
      </c>
      <c r="BT18" s="125"/>
      <c r="BU18" s="125"/>
      <c r="BV18" s="125">
        <v>1</v>
      </c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41000</v>
      </c>
      <c r="CQ18" s="141">
        <v>41000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99</v>
      </c>
      <c r="C19" s="203"/>
      <c r="D19" s="203" t="s">
        <v>95</v>
      </c>
      <c r="E19" s="203" t="s">
        <v>96</v>
      </c>
      <c r="F19" s="203" t="s">
        <v>68</v>
      </c>
      <c r="G19" s="203"/>
      <c r="H19" s="90"/>
      <c r="I19" s="90"/>
      <c r="J19" s="188"/>
      <c r="K19" s="81">
        <v>114</v>
      </c>
      <c r="L19" s="81">
        <v>9</v>
      </c>
      <c r="M19" s="81">
        <v>35</v>
      </c>
      <c r="N19" s="91">
        <v>3</v>
      </c>
      <c r="O19" s="92">
        <v>0</v>
      </c>
      <c r="P19" s="93">
        <f>N19+O19</f>
        <v>3</v>
      </c>
      <c r="Q19" s="82">
        <f>IFERROR(P19/M19,"-")</f>
        <v>0.085714285714286</v>
      </c>
      <c r="R19" s="81">
        <v>0</v>
      </c>
      <c r="S19" s="81">
        <v>1</v>
      </c>
      <c r="T19" s="82">
        <f>IFERROR(S19/(O19+P19),"-")</f>
        <v>0.33333333333333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0.66666666666667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0.33333333333333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</v>
      </c>
      <c r="B20" s="203" t="s">
        <v>100</v>
      </c>
      <c r="C20" s="203"/>
      <c r="D20" s="203" t="s">
        <v>101</v>
      </c>
      <c r="E20" s="203" t="s">
        <v>102</v>
      </c>
      <c r="F20" s="203" t="s">
        <v>63</v>
      </c>
      <c r="G20" s="203" t="s">
        <v>64</v>
      </c>
      <c r="H20" s="90" t="s">
        <v>97</v>
      </c>
      <c r="I20" s="205" t="s">
        <v>103</v>
      </c>
      <c r="J20" s="188">
        <v>30000</v>
      </c>
      <c r="K20" s="81">
        <v>8</v>
      </c>
      <c r="L20" s="81">
        <v>0</v>
      </c>
      <c r="M20" s="81">
        <v>49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 t="str">
        <f>IFERROR(J20/SUM(P20:P21),"-")</f>
        <v>-</v>
      </c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>
        <f>SUM(X20:X21)-SUM(J20:J21)</f>
        <v>-30000</v>
      </c>
      <c r="AB20" s="85">
        <f>SUM(X20:X21)/SUM(J20:J21)</f>
        <v>0</v>
      </c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104</v>
      </c>
      <c r="C21" s="203"/>
      <c r="D21" s="203" t="s">
        <v>101</v>
      </c>
      <c r="E21" s="203" t="s">
        <v>102</v>
      </c>
      <c r="F21" s="203" t="s">
        <v>68</v>
      </c>
      <c r="G21" s="203"/>
      <c r="H21" s="90"/>
      <c r="I21" s="90"/>
      <c r="J21" s="188"/>
      <c r="K21" s="81">
        <v>10</v>
      </c>
      <c r="L21" s="81">
        <v>8</v>
      </c>
      <c r="M21" s="81">
        <v>2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6.4333333333333</v>
      </c>
      <c r="B22" s="203" t="s">
        <v>105</v>
      </c>
      <c r="C22" s="203"/>
      <c r="D22" s="203" t="s">
        <v>106</v>
      </c>
      <c r="E22" s="203" t="s">
        <v>107</v>
      </c>
      <c r="F22" s="203" t="s">
        <v>63</v>
      </c>
      <c r="G22" s="203" t="s">
        <v>64</v>
      </c>
      <c r="H22" s="90" t="s">
        <v>97</v>
      </c>
      <c r="I22" s="204" t="s">
        <v>81</v>
      </c>
      <c r="J22" s="188">
        <v>30000</v>
      </c>
      <c r="K22" s="81">
        <v>3</v>
      </c>
      <c r="L22" s="81">
        <v>0</v>
      </c>
      <c r="M22" s="81">
        <v>39</v>
      </c>
      <c r="N22" s="91">
        <v>1</v>
      </c>
      <c r="O22" s="92">
        <v>0</v>
      </c>
      <c r="P22" s="93">
        <f>N22+O22</f>
        <v>1</v>
      </c>
      <c r="Q22" s="82">
        <f>IFERROR(P22/M22,"-")</f>
        <v>0.025641025641026</v>
      </c>
      <c r="R22" s="81">
        <v>0</v>
      </c>
      <c r="S22" s="81">
        <v>1</v>
      </c>
      <c r="T22" s="82">
        <f>IFERROR(S22/(O22+P22),"-")</f>
        <v>1</v>
      </c>
      <c r="U22" s="182">
        <f>IFERROR(J22/SUM(P22:P23),"-")</f>
        <v>10000</v>
      </c>
      <c r="V22" s="84">
        <v>1</v>
      </c>
      <c r="W22" s="82">
        <f>IF(P22=0,"-",V22/P22)</f>
        <v>1</v>
      </c>
      <c r="X22" s="186">
        <v>30000</v>
      </c>
      <c r="Y22" s="187">
        <f>IFERROR(X22/P22,"-")</f>
        <v>30000</v>
      </c>
      <c r="Z22" s="187">
        <f>IFERROR(X22/V22,"-")</f>
        <v>30000</v>
      </c>
      <c r="AA22" s="188">
        <f>SUM(X22:X23)-SUM(J22:J23)</f>
        <v>163000</v>
      </c>
      <c r="AB22" s="85">
        <f>SUM(X22:X23)/SUM(J22:J23)</f>
        <v>6.4333333333333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>
        <v>1</v>
      </c>
      <c r="CG22" s="134">
        <f>IF(P22=0,"",IF(CF22=0,"",(CF22/P22)))</f>
        <v>1</v>
      </c>
      <c r="CH22" s="135">
        <v>1</v>
      </c>
      <c r="CI22" s="136">
        <f>IFERROR(CH22/CF22,"-")</f>
        <v>1</v>
      </c>
      <c r="CJ22" s="137">
        <v>30000</v>
      </c>
      <c r="CK22" s="138">
        <f>IFERROR(CJ22/CF22,"-")</f>
        <v>30000</v>
      </c>
      <c r="CL22" s="139"/>
      <c r="CM22" s="139"/>
      <c r="CN22" s="139">
        <v>1</v>
      </c>
      <c r="CO22" s="140">
        <v>1</v>
      </c>
      <c r="CP22" s="141">
        <v>30000</v>
      </c>
      <c r="CQ22" s="141">
        <v>30000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108</v>
      </c>
      <c r="C23" s="203"/>
      <c r="D23" s="203" t="s">
        <v>106</v>
      </c>
      <c r="E23" s="203" t="s">
        <v>107</v>
      </c>
      <c r="F23" s="203" t="s">
        <v>68</v>
      </c>
      <c r="G23" s="203"/>
      <c r="H23" s="90"/>
      <c r="I23" s="90"/>
      <c r="J23" s="188"/>
      <c r="K23" s="81">
        <v>16</v>
      </c>
      <c r="L23" s="81">
        <v>13</v>
      </c>
      <c r="M23" s="81">
        <v>3</v>
      </c>
      <c r="N23" s="91">
        <v>2</v>
      </c>
      <c r="O23" s="92">
        <v>0</v>
      </c>
      <c r="P23" s="93">
        <f>N23+O23</f>
        <v>2</v>
      </c>
      <c r="Q23" s="82">
        <f>IFERROR(P23/M23,"-")</f>
        <v>0.66666666666667</v>
      </c>
      <c r="R23" s="81">
        <v>0</v>
      </c>
      <c r="S23" s="81">
        <v>2</v>
      </c>
      <c r="T23" s="82">
        <f>IFERROR(S23/(O23+P23),"-")</f>
        <v>1</v>
      </c>
      <c r="U23" s="182"/>
      <c r="V23" s="84">
        <v>1</v>
      </c>
      <c r="W23" s="82">
        <f>IF(P23=0,"-",V23/P23)</f>
        <v>0.5</v>
      </c>
      <c r="X23" s="186">
        <v>163000</v>
      </c>
      <c r="Y23" s="187">
        <f>IFERROR(X23/P23,"-")</f>
        <v>81500</v>
      </c>
      <c r="Z23" s="187">
        <f>IFERROR(X23/V23,"-")</f>
        <v>163000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>
        <v>1</v>
      </c>
      <c r="BZ23" s="129">
        <f>IFERROR(BY23/BW23,"-")</f>
        <v>1</v>
      </c>
      <c r="CA23" s="130">
        <v>163000</v>
      </c>
      <c r="CB23" s="131">
        <f>IFERROR(CA23/BW23,"-")</f>
        <v>163000</v>
      </c>
      <c r="CC23" s="132"/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163000</v>
      </c>
      <c r="CQ23" s="141">
        <v>163000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0.43333333333333</v>
      </c>
      <c r="B24" s="203" t="s">
        <v>109</v>
      </c>
      <c r="C24" s="203"/>
      <c r="D24" s="203" t="s">
        <v>110</v>
      </c>
      <c r="E24" s="203" t="s">
        <v>111</v>
      </c>
      <c r="F24" s="203" t="s">
        <v>63</v>
      </c>
      <c r="G24" s="203" t="s">
        <v>64</v>
      </c>
      <c r="H24" s="90" t="s">
        <v>97</v>
      </c>
      <c r="I24" s="205" t="s">
        <v>112</v>
      </c>
      <c r="J24" s="188">
        <v>30000</v>
      </c>
      <c r="K24" s="81">
        <v>9</v>
      </c>
      <c r="L24" s="81">
        <v>0</v>
      </c>
      <c r="M24" s="81">
        <v>44</v>
      </c>
      <c r="N24" s="91">
        <v>4</v>
      </c>
      <c r="O24" s="92">
        <v>0</v>
      </c>
      <c r="P24" s="93">
        <f>N24+O24</f>
        <v>4</v>
      </c>
      <c r="Q24" s="82">
        <f>IFERROR(P24/M24,"-")</f>
        <v>0.090909090909091</v>
      </c>
      <c r="R24" s="81">
        <v>0</v>
      </c>
      <c r="S24" s="81">
        <v>2</v>
      </c>
      <c r="T24" s="82">
        <f>IFERROR(S24/(O24+P24),"-")</f>
        <v>0.5</v>
      </c>
      <c r="U24" s="182">
        <f>IFERROR(J24/SUM(P24:P25),"-")</f>
        <v>6000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-17000</v>
      </c>
      <c r="AB24" s="85">
        <f>SUM(X24:X25)/SUM(J24:J25)</f>
        <v>0.43333333333333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4</v>
      </c>
      <c r="BO24" s="120">
        <f>IF(P24=0,"",IF(BN24=0,"",(BN24/P24)))</f>
        <v>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113</v>
      </c>
      <c r="C25" s="203"/>
      <c r="D25" s="203" t="s">
        <v>110</v>
      </c>
      <c r="E25" s="203" t="s">
        <v>111</v>
      </c>
      <c r="F25" s="203" t="s">
        <v>68</v>
      </c>
      <c r="G25" s="203"/>
      <c r="H25" s="90"/>
      <c r="I25" s="90"/>
      <c r="J25" s="188"/>
      <c r="K25" s="81">
        <v>10</v>
      </c>
      <c r="L25" s="81">
        <v>9</v>
      </c>
      <c r="M25" s="81">
        <v>1</v>
      </c>
      <c r="N25" s="91">
        <v>1</v>
      </c>
      <c r="O25" s="92">
        <v>0</v>
      </c>
      <c r="P25" s="93">
        <f>N25+O25</f>
        <v>1</v>
      </c>
      <c r="Q25" s="82">
        <f>IFERROR(P25/M25,"-")</f>
        <v>1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1</v>
      </c>
      <c r="X25" s="186">
        <v>13000</v>
      </c>
      <c r="Y25" s="187">
        <f>IFERROR(X25/P25,"-")</f>
        <v>13000</v>
      </c>
      <c r="Z25" s="187">
        <f>IFERROR(X25/V25,"-")</f>
        <v>13000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1</v>
      </c>
      <c r="BP25" s="121">
        <v>1</v>
      </c>
      <c r="BQ25" s="122">
        <f>IFERROR(BP25/BN25,"-")</f>
        <v>1</v>
      </c>
      <c r="BR25" s="123">
        <v>13000</v>
      </c>
      <c r="BS25" s="124">
        <f>IFERROR(BR25/BN25,"-")</f>
        <v>13000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13000</v>
      </c>
      <c r="CQ25" s="141">
        <v>13000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1.344</v>
      </c>
      <c r="B26" s="203" t="s">
        <v>114</v>
      </c>
      <c r="C26" s="203"/>
      <c r="D26" s="203" t="s">
        <v>115</v>
      </c>
      <c r="E26" s="203" t="s">
        <v>116</v>
      </c>
      <c r="F26" s="203" t="s">
        <v>63</v>
      </c>
      <c r="G26" s="203" t="s">
        <v>117</v>
      </c>
      <c r="H26" s="90" t="s">
        <v>118</v>
      </c>
      <c r="I26" s="205" t="s">
        <v>119</v>
      </c>
      <c r="J26" s="188">
        <v>125000</v>
      </c>
      <c r="K26" s="81">
        <v>11</v>
      </c>
      <c r="L26" s="81">
        <v>0</v>
      </c>
      <c r="M26" s="81">
        <v>32</v>
      </c>
      <c r="N26" s="91">
        <v>2</v>
      </c>
      <c r="O26" s="92">
        <v>0</v>
      </c>
      <c r="P26" s="93">
        <f>N26+O26</f>
        <v>2</v>
      </c>
      <c r="Q26" s="82">
        <f>IFERROR(P26/M26,"-")</f>
        <v>0.0625</v>
      </c>
      <c r="R26" s="81">
        <v>0</v>
      </c>
      <c r="S26" s="81">
        <v>1</v>
      </c>
      <c r="T26" s="82">
        <f>IFERROR(S26/(O26+P26),"-")</f>
        <v>0.5</v>
      </c>
      <c r="U26" s="182">
        <f>IFERROR(J26/SUM(P26:P31),"-")</f>
        <v>4166.6666666667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SUM(X26:X31)-SUM(J26:J31)</f>
        <v>43000</v>
      </c>
      <c r="AB26" s="85">
        <f>SUM(X26:X31)/SUM(J26:J31)</f>
        <v>1.344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2</v>
      </c>
      <c r="BO26" s="120">
        <f>IF(P26=0,"",IF(BN26=0,"",(BN26/P26)))</f>
        <v>1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120</v>
      </c>
      <c r="C27" s="203"/>
      <c r="D27" s="203" t="s">
        <v>121</v>
      </c>
      <c r="E27" s="203" t="s">
        <v>111</v>
      </c>
      <c r="F27" s="203" t="s">
        <v>63</v>
      </c>
      <c r="G27" s="203" t="s">
        <v>117</v>
      </c>
      <c r="H27" s="90" t="s">
        <v>118</v>
      </c>
      <c r="I27" s="204" t="s">
        <v>98</v>
      </c>
      <c r="J27" s="188"/>
      <c r="K27" s="81">
        <v>21</v>
      </c>
      <c r="L27" s="81">
        <v>0</v>
      </c>
      <c r="M27" s="81">
        <v>78</v>
      </c>
      <c r="N27" s="91">
        <v>8</v>
      </c>
      <c r="O27" s="92">
        <v>0</v>
      </c>
      <c r="P27" s="93">
        <f>N27+O27</f>
        <v>8</v>
      </c>
      <c r="Q27" s="82">
        <f>IFERROR(P27/M27,"-")</f>
        <v>0.1025641025641</v>
      </c>
      <c r="R27" s="81">
        <v>0</v>
      </c>
      <c r="S27" s="81">
        <v>3</v>
      </c>
      <c r="T27" s="82">
        <f>IFERROR(S27/(O27+P27),"-")</f>
        <v>0.375</v>
      </c>
      <c r="U27" s="182"/>
      <c r="V27" s="84">
        <v>1</v>
      </c>
      <c r="W27" s="82">
        <f>IF(P27=0,"-",V27/P27)</f>
        <v>0.125</v>
      </c>
      <c r="X27" s="186">
        <v>104000</v>
      </c>
      <c r="Y27" s="187">
        <f>IFERROR(X27/P27,"-")</f>
        <v>13000</v>
      </c>
      <c r="Z27" s="187">
        <f>IFERROR(X27/V27,"-")</f>
        <v>104000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0.25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3</v>
      </c>
      <c r="BO27" s="120">
        <f>IF(P27=0,"",IF(BN27=0,"",(BN27/P27)))</f>
        <v>0.375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0.125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2</v>
      </c>
      <c r="CG27" s="134">
        <f>IF(P27=0,"",IF(CF27=0,"",(CF27/P27)))</f>
        <v>0.25</v>
      </c>
      <c r="CH27" s="135">
        <v>1</v>
      </c>
      <c r="CI27" s="136">
        <f>IFERROR(CH27/CF27,"-")</f>
        <v>0.5</v>
      </c>
      <c r="CJ27" s="137">
        <v>104000</v>
      </c>
      <c r="CK27" s="138">
        <f>IFERROR(CJ27/CF27,"-")</f>
        <v>52000</v>
      </c>
      <c r="CL27" s="139"/>
      <c r="CM27" s="139"/>
      <c r="CN27" s="139">
        <v>1</v>
      </c>
      <c r="CO27" s="140">
        <v>1</v>
      </c>
      <c r="CP27" s="141">
        <v>104000</v>
      </c>
      <c r="CQ27" s="141">
        <v>104000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/>
      <c r="B28" s="203" t="s">
        <v>122</v>
      </c>
      <c r="C28" s="203"/>
      <c r="D28" s="203" t="s">
        <v>123</v>
      </c>
      <c r="E28" s="203" t="s">
        <v>102</v>
      </c>
      <c r="F28" s="203" t="s">
        <v>63</v>
      </c>
      <c r="G28" s="203" t="s">
        <v>117</v>
      </c>
      <c r="H28" s="90" t="s">
        <v>118</v>
      </c>
      <c r="I28" s="205" t="s">
        <v>103</v>
      </c>
      <c r="J28" s="188"/>
      <c r="K28" s="81">
        <v>6</v>
      </c>
      <c r="L28" s="81">
        <v>0</v>
      </c>
      <c r="M28" s="81">
        <v>27</v>
      </c>
      <c r="N28" s="91">
        <v>0</v>
      </c>
      <c r="O28" s="92">
        <v>0</v>
      </c>
      <c r="P28" s="93">
        <f>N28+O28</f>
        <v>0</v>
      </c>
      <c r="Q28" s="82">
        <f>IFERROR(P28/M28,"-")</f>
        <v>0</v>
      </c>
      <c r="R28" s="81">
        <v>0</v>
      </c>
      <c r="S28" s="81">
        <v>0</v>
      </c>
      <c r="T28" s="82" t="str">
        <f>IFERROR(S28/(O28+P28),"-")</f>
        <v>-</v>
      </c>
      <c r="U28" s="182"/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/>
      <c r="AB28" s="85"/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124</v>
      </c>
      <c r="C29" s="203"/>
      <c r="D29" s="203" t="s">
        <v>125</v>
      </c>
      <c r="E29" s="203" t="s">
        <v>96</v>
      </c>
      <c r="F29" s="203" t="s">
        <v>63</v>
      </c>
      <c r="G29" s="203" t="s">
        <v>117</v>
      </c>
      <c r="H29" s="90" t="s">
        <v>118</v>
      </c>
      <c r="I29" s="204" t="s">
        <v>81</v>
      </c>
      <c r="J29" s="188"/>
      <c r="K29" s="81">
        <v>5</v>
      </c>
      <c r="L29" s="81">
        <v>0</v>
      </c>
      <c r="M29" s="81">
        <v>21</v>
      </c>
      <c r="N29" s="91">
        <v>2</v>
      </c>
      <c r="O29" s="92">
        <v>0</v>
      </c>
      <c r="P29" s="93">
        <f>N29+O29</f>
        <v>2</v>
      </c>
      <c r="Q29" s="82">
        <f>IFERROR(P29/M29,"-")</f>
        <v>0.095238095238095</v>
      </c>
      <c r="R29" s="81">
        <v>0</v>
      </c>
      <c r="S29" s="81">
        <v>1</v>
      </c>
      <c r="T29" s="82">
        <f>IFERROR(S29/(O29+P29),"-")</f>
        <v>0.5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126</v>
      </c>
      <c r="C30" s="203"/>
      <c r="D30" s="203" t="s">
        <v>127</v>
      </c>
      <c r="E30" s="203"/>
      <c r="F30" s="203" t="s">
        <v>63</v>
      </c>
      <c r="G30" s="203" t="s">
        <v>117</v>
      </c>
      <c r="H30" s="90" t="s">
        <v>118</v>
      </c>
      <c r="I30" s="205" t="s">
        <v>112</v>
      </c>
      <c r="J30" s="188"/>
      <c r="K30" s="81">
        <v>19</v>
      </c>
      <c r="L30" s="81">
        <v>0</v>
      </c>
      <c r="M30" s="81">
        <v>68</v>
      </c>
      <c r="N30" s="91">
        <v>7</v>
      </c>
      <c r="O30" s="92">
        <v>0</v>
      </c>
      <c r="P30" s="93">
        <f>N30+O30</f>
        <v>7</v>
      </c>
      <c r="Q30" s="82">
        <f>IFERROR(P30/M30,"-")</f>
        <v>0.10294117647059</v>
      </c>
      <c r="R30" s="81">
        <v>2</v>
      </c>
      <c r="S30" s="81">
        <v>2</v>
      </c>
      <c r="T30" s="82">
        <f>IFERROR(S30/(O30+P30),"-")</f>
        <v>0.28571428571429</v>
      </c>
      <c r="U30" s="182"/>
      <c r="V30" s="84">
        <v>2</v>
      </c>
      <c r="W30" s="82">
        <f>IF(P30=0,"-",V30/P30)</f>
        <v>0.28571428571429</v>
      </c>
      <c r="X30" s="186">
        <v>11000</v>
      </c>
      <c r="Y30" s="187">
        <f>IFERROR(X30/P30,"-")</f>
        <v>1571.4285714286</v>
      </c>
      <c r="Z30" s="187">
        <f>IFERROR(X30/V30,"-")</f>
        <v>5500</v>
      </c>
      <c r="AA30" s="188"/>
      <c r="AB30" s="85"/>
      <c r="AC30" s="79"/>
      <c r="AD30" s="94">
        <v>1</v>
      </c>
      <c r="AE30" s="95">
        <f>IF(P30=0,"",IF(AD30=0,"",(AD30/P30)))</f>
        <v>0.14285714285714</v>
      </c>
      <c r="AF30" s="94"/>
      <c r="AG30" s="96">
        <f>IFERROR(AF30/AD30,"-")</f>
        <v>0</v>
      </c>
      <c r="AH30" s="97"/>
      <c r="AI30" s="98">
        <f>IFERROR(AH30/AD30,"-")</f>
        <v>0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1</v>
      </c>
      <c r="AW30" s="107">
        <f>IF(P30=0,"",IF(AV30=0,"",(AV30/P30)))</f>
        <v>0.14285714285714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2</v>
      </c>
      <c r="BF30" s="113">
        <f>IF(P30=0,"",IF(BE30=0,"",(BE30/P30)))</f>
        <v>0.28571428571429</v>
      </c>
      <c r="BG30" s="112">
        <v>1</v>
      </c>
      <c r="BH30" s="114">
        <f>IFERROR(BG30/BE30,"-")</f>
        <v>0.5</v>
      </c>
      <c r="BI30" s="115">
        <v>5000</v>
      </c>
      <c r="BJ30" s="116">
        <f>IFERROR(BI30/BE30,"-")</f>
        <v>2500</v>
      </c>
      <c r="BK30" s="117">
        <v>1</v>
      </c>
      <c r="BL30" s="117"/>
      <c r="BM30" s="117"/>
      <c r="BN30" s="119">
        <v>2</v>
      </c>
      <c r="BO30" s="120">
        <f>IF(P30=0,"",IF(BN30=0,"",(BN30/P30)))</f>
        <v>0.28571428571429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0.14285714285714</v>
      </c>
      <c r="BY30" s="128">
        <v>1</v>
      </c>
      <c r="BZ30" s="129">
        <f>IFERROR(BY30/BW30,"-")</f>
        <v>1</v>
      </c>
      <c r="CA30" s="130">
        <v>6000</v>
      </c>
      <c r="CB30" s="131">
        <f>IFERROR(CA30/BW30,"-")</f>
        <v>6000</v>
      </c>
      <c r="CC30" s="132"/>
      <c r="CD30" s="132">
        <v>1</v>
      </c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11000</v>
      </c>
      <c r="CQ30" s="141">
        <v>6000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128</v>
      </c>
      <c r="C31" s="203"/>
      <c r="D31" s="203" t="s">
        <v>129</v>
      </c>
      <c r="E31" s="203" t="s">
        <v>129</v>
      </c>
      <c r="F31" s="203" t="s">
        <v>68</v>
      </c>
      <c r="G31" s="203" t="s">
        <v>130</v>
      </c>
      <c r="H31" s="90"/>
      <c r="I31" s="90"/>
      <c r="J31" s="188"/>
      <c r="K31" s="81">
        <v>123</v>
      </c>
      <c r="L31" s="81">
        <v>53</v>
      </c>
      <c r="M31" s="81">
        <v>98</v>
      </c>
      <c r="N31" s="91">
        <v>11</v>
      </c>
      <c r="O31" s="92">
        <v>0</v>
      </c>
      <c r="P31" s="93">
        <f>N31+O31</f>
        <v>11</v>
      </c>
      <c r="Q31" s="82">
        <f>IFERROR(P31/M31,"-")</f>
        <v>0.11224489795918</v>
      </c>
      <c r="R31" s="81">
        <v>2</v>
      </c>
      <c r="S31" s="81">
        <v>2</v>
      </c>
      <c r="T31" s="82">
        <f>IFERROR(S31/(O31+P31),"-")</f>
        <v>0.18181818181818</v>
      </c>
      <c r="U31" s="182"/>
      <c r="V31" s="84">
        <v>3</v>
      </c>
      <c r="W31" s="82">
        <f>IF(P31=0,"-",V31/P31)</f>
        <v>0.27272727272727</v>
      </c>
      <c r="X31" s="186">
        <v>53000</v>
      </c>
      <c r="Y31" s="187">
        <f>IFERROR(X31/P31,"-")</f>
        <v>4818.1818181818</v>
      </c>
      <c r="Z31" s="187">
        <f>IFERROR(X31/V31,"-")</f>
        <v>17666.666666667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7</v>
      </c>
      <c r="BO31" s="120">
        <f>IF(P31=0,"",IF(BN31=0,"",(BN31/P31)))</f>
        <v>0.63636363636364</v>
      </c>
      <c r="BP31" s="121">
        <v>2</v>
      </c>
      <c r="BQ31" s="122">
        <f>IFERROR(BP31/BN31,"-")</f>
        <v>0.28571428571429</v>
      </c>
      <c r="BR31" s="123">
        <v>40000</v>
      </c>
      <c r="BS31" s="124">
        <f>IFERROR(BR31/BN31,"-")</f>
        <v>5714.2857142857</v>
      </c>
      <c r="BT31" s="125">
        <v>1</v>
      </c>
      <c r="BU31" s="125"/>
      <c r="BV31" s="125">
        <v>1</v>
      </c>
      <c r="BW31" s="126">
        <v>2</v>
      </c>
      <c r="BX31" s="127">
        <f>IF(P31=0,"",IF(BW31=0,"",(BW31/P31)))</f>
        <v>0.18181818181818</v>
      </c>
      <c r="BY31" s="128">
        <v>1</v>
      </c>
      <c r="BZ31" s="129">
        <f>IFERROR(BY31/BW31,"-")</f>
        <v>0.5</v>
      </c>
      <c r="CA31" s="130">
        <v>13000</v>
      </c>
      <c r="CB31" s="131">
        <f>IFERROR(CA31/BW31,"-")</f>
        <v>6500</v>
      </c>
      <c r="CC31" s="132"/>
      <c r="CD31" s="132"/>
      <c r="CE31" s="132">
        <v>1</v>
      </c>
      <c r="CF31" s="133">
        <v>2</v>
      </c>
      <c r="CG31" s="134">
        <f>IF(P31=0,"",IF(CF31=0,"",(CF31/P31)))</f>
        <v>0.18181818181818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3</v>
      </c>
      <c r="CP31" s="141">
        <v>53000</v>
      </c>
      <c r="CQ31" s="141">
        <v>35000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30"/>
      <c r="B32" s="87"/>
      <c r="C32" s="88"/>
      <c r="D32" s="88"/>
      <c r="E32" s="88"/>
      <c r="F32" s="89"/>
      <c r="G32" s="90"/>
      <c r="H32" s="90"/>
      <c r="I32" s="90"/>
      <c r="J32" s="192"/>
      <c r="K32" s="34"/>
      <c r="L32" s="34"/>
      <c r="M32" s="31"/>
      <c r="N32" s="23"/>
      <c r="O32" s="23"/>
      <c r="P32" s="23"/>
      <c r="Q32" s="33"/>
      <c r="R32" s="32"/>
      <c r="S32" s="23"/>
      <c r="T32" s="32"/>
      <c r="U32" s="183"/>
      <c r="V32" s="25"/>
      <c r="W32" s="25"/>
      <c r="X32" s="189"/>
      <c r="Y32" s="189"/>
      <c r="Z32" s="189"/>
      <c r="AA32" s="189"/>
      <c r="AB32" s="33"/>
      <c r="AC32" s="59"/>
      <c r="AD32" s="63"/>
      <c r="AE32" s="64"/>
      <c r="AF32" s="63"/>
      <c r="AG32" s="67"/>
      <c r="AH32" s="68"/>
      <c r="AI32" s="69"/>
      <c r="AJ32" s="70"/>
      <c r="AK32" s="70"/>
      <c r="AL32" s="70"/>
      <c r="AM32" s="63"/>
      <c r="AN32" s="64"/>
      <c r="AO32" s="63"/>
      <c r="AP32" s="67"/>
      <c r="AQ32" s="68"/>
      <c r="AR32" s="69"/>
      <c r="AS32" s="70"/>
      <c r="AT32" s="70"/>
      <c r="AU32" s="70"/>
      <c r="AV32" s="63"/>
      <c r="AW32" s="64"/>
      <c r="AX32" s="63"/>
      <c r="AY32" s="67"/>
      <c r="AZ32" s="68"/>
      <c r="BA32" s="69"/>
      <c r="BB32" s="70"/>
      <c r="BC32" s="70"/>
      <c r="BD32" s="70"/>
      <c r="BE32" s="63"/>
      <c r="BF32" s="64"/>
      <c r="BG32" s="63"/>
      <c r="BH32" s="67"/>
      <c r="BI32" s="68"/>
      <c r="BJ32" s="69"/>
      <c r="BK32" s="70"/>
      <c r="BL32" s="70"/>
      <c r="BM32" s="70"/>
      <c r="BN32" s="65"/>
      <c r="BO32" s="66"/>
      <c r="BP32" s="63"/>
      <c r="BQ32" s="67"/>
      <c r="BR32" s="68"/>
      <c r="BS32" s="69"/>
      <c r="BT32" s="70"/>
      <c r="BU32" s="70"/>
      <c r="BV32" s="70"/>
      <c r="BW32" s="65"/>
      <c r="BX32" s="66"/>
      <c r="BY32" s="63"/>
      <c r="BZ32" s="67"/>
      <c r="CA32" s="68"/>
      <c r="CB32" s="69"/>
      <c r="CC32" s="70"/>
      <c r="CD32" s="70"/>
      <c r="CE32" s="70"/>
      <c r="CF32" s="65"/>
      <c r="CG32" s="66"/>
      <c r="CH32" s="63"/>
      <c r="CI32" s="67"/>
      <c r="CJ32" s="68"/>
      <c r="CK32" s="69"/>
      <c r="CL32" s="70"/>
      <c r="CM32" s="70"/>
      <c r="CN32" s="70"/>
      <c r="CO32" s="71"/>
      <c r="CP32" s="68"/>
      <c r="CQ32" s="68"/>
      <c r="CR32" s="68"/>
      <c r="CS32" s="72"/>
    </row>
    <row r="33" spans="1:98">
      <c r="A33" s="30"/>
      <c r="B33" s="37"/>
      <c r="C33" s="21"/>
      <c r="D33" s="21"/>
      <c r="E33" s="21"/>
      <c r="F33" s="22"/>
      <c r="G33" s="36"/>
      <c r="H33" s="36"/>
      <c r="I33" s="75"/>
      <c r="J33" s="193"/>
      <c r="K33" s="34"/>
      <c r="L33" s="34"/>
      <c r="M33" s="31"/>
      <c r="N33" s="23"/>
      <c r="O33" s="23"/>
      <c r="P33" s="23"/>
      <c r="Q33" s="33"/>
      <c r="R33" s="32"/>
      <c r="S33" s="23"/>
      <c r="T33" s="32"/>
      <c r="U33" s="183"/>
      <c r="V33" s="25"/>
      <c r="W33" s="25"/>
      <c r="X33" s="189"/>
      <c r="Y33" s="189"/>
      <c r="Z33" s="189"/>
      <c r="AA33" s="189"/>
      <c r="AB33" s="33"/>
      <c r="AC33" s="61"/>
      <c r="AD33" s="63"/>
      <c r="AE33" s="64"/>
      <c r="AF33" s="63"/>
      <c r="AG33" s="67"/>
      <c r="AH33" s="68"/>
      <c r="AI33" s="69"/>
      <c r="AJ33" s="70"/>
      <c r="AK33" s="70"/>
      <c r="AL33" s="70"/>
      <c r="AM33" s="63"/>
      <c r="AN33" s="64"/>
      <c r="AO33" s="63"/>
      <c r="AP33" s="67"/>
      <c r="AQ33" s="68"/>
      <c r="AR33" s="69"/>
      <c r="AS33" s="70"/>
      <c r="AT33" s="70"/>
      <c r="AU33" s="70"/>
      <c r="AV33" s="63"/>
      <c r="AW33" s="64"/>
      <c r="AX33" s="63"/>
      <c r="AY33" s="67"/>
      <c r="AZ33" s="68"/>
      <c r="BA33" s="69"/>
      <c r="BB33" s="70"/>
      <c r="BC33" s="70"/>
      <c r="BD33" s="70"/>
      <c r="BE33" s="63"/>
      <c r="BF33" s="64"/>
      <c r="BG33" s="63"/>
      <c r="BH33" s="67"/>
      <c r="BI33" s="68"/>
      <c r="BJ33" s="69"/>
      <c r="BK33" s="70"/>
      <c r="BL33" s="70"/>
      <c r="BM33" s="70"/>
      <c r="BN33" s="65"/>
      <c r="BO33" s="66"/>
      <c r="BP33" s="63"/>
      <c r="BQ33" s="67"/>
      <c r="BR33" s="68"/>
      <c r="BS33" s="69"/>
      <c r="BT33" s="70"/>
      <c r="BU33" s="70"/>
      <c r="BV33" s="70"/>
      <c r="BW33" s="65"/>
      <c r="BX33" s="66"/>
      <c r="BY33" s="63"/>
      <c r="BZ33" s="67"/>
      <c r="CA33" s="68"/>
      <c r="CB33" s="69"/>
      <c r="CC33" s="70"/>
      <c r="CD33" s="70"/>
      <c r="CE33" s="70"/>
      <c r="CF33" s="65"/>
      <c r="CG33" s="66"/>
      <c r="CH33" s="63"/>
      <c r="CI33" s="67"/>
      <c r="CJ33" s="68"/>
      <c r="CK33" s="69"/>
      <c r="CL33" s="70"/>
      <c r="CM33" s="70"/>
      <c r="CN33" s="70"/>
      <c r="CO33" s="71"/>
      <c r="CP33" s="68"/>
      <c r="CQ33" s="68"/>
      <c r="CR33" s="68"/>
      <c r="CS33" s="72"/>
    </row>
    <row r="34" spans="1:98">
      <c r="A34" s="19">
        <f>AB34</f>
        <v>1.0918918918919</v>
      </c>
      <c r="B34" s="39"/>
      <c r="C34" s="39"/>
      <c r="D34" s="39"/>
      <c r="E34" s="39"/>
      <c r="F34" s="39"/>
      <c r="G34" s="40" t="s">
        <v>131</v>
      </c>
      <c r="H34" s="40"/>
      <c r="I34" s="40"/>
      <c r="J34" s="190">
        <f>SUM(J6:J33)</f>
        <v>925000</v>
      </c>
      <c r="K34" s="41">
        <f>SUM(K6:K33)</f>
        <v>643</v>
      </c>
      <c r="L34" s="41">
        <f>SUM(L6:L33)</f>
        <v>225</v>
      </c>
      <c r="M34" s="41">
        <f>SUM(M6:M33)</f>
        <v>953</v>
      </c>
      <c r="N34" s="41">
        <f>SUM(N6:N33)</f>
        <v>103</v>
      </c>
      <c r="O34" s="41">
        <f>SUM(O6:O33)</f>
        <v>0</v>
      </c>
      <c r="P34" s="41">
        <f>SUM(P6:P33)</f>
        <v>103</v>
      </c>
      <c r="Q34" s="42">
        <f>IFERROR(P34/M34,"-")</f>
        <v>0.10807974816369</v>
      </c>
      <c r="R34" s="78">
        <f>SUM(R6:R33)</f>
        <v>14</v>
      </c>
      <c r="S34" s="78">
        <f>SUM(S6:S33)</f>
        <v>36</v>
      </c>
      <c r="T34" s="42">
        <f>IFERROR(R34/P34,"-")</f>
        <v>0.13592233009709</v>
      </c>
      <c r="U34" s="184">
        <f>IFERROR(J34/P34,"-")</f>
        <v>8980.5825242718</v>
      </c>
      <c r="V34" s="44">
        <f>SUM(V6:V33)</f>
        <v>23</v>
      </c>
      <c r="W34" s="42">
        <f>IFERROR(V34/P34,"-")</f>
        <v>0.22330097087379</v>
      </c>
      <c r="X34" s="190">
        <f>SUM(X6:X33)</f>
        <v>1010000</v>
      </c>
      <c r="Y34" s="190">
        <f>IFERROR(X34/P34,"-")</f>
        <v>9805.8252427184</v>
      </c>
      <c r="Z34" s="190">
        <f>IFERROR(X34/V34,"-")</f>
        <v>43913.043478261</v>
      </c>
      <c r="AA34" s="190">
        <f>X34-J34</f>
        <v>85000</v>
      </c>
      <c r="AB34" s="47">
        <f>X34/J34</f>
        <v>1.0918918918919</v>
      </c>
      <c r="AC34" s="60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31"/>
    <mergeCell ref="J26:J31"/>
    <mergeCell ref="U26:U31"/>
    <mergeCell ref="AA26:AA31"/>
    <mergeCell ref="AB26:AB3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